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Гандикап" sheetId="2" r:id="rId2"/>
    <sheet name="Расклады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<sst xmlns="http://schemas.openxmlformats.org/spreadsheetml/2006/main" count="1570" uniqueCount="438">
  <si>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</si>
  <si>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</si>
  <si>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</si>
  <si>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</si>
  <si>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</si>
  <si>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</si>
  <si>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</si>
  <si>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</si>
  <si>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</si>
  <si>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</si>
  <si>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</si>
  <si>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</si>
  <si>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</si>
  <si>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</si>
  <si>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</si>
  <si>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</si>
  <si>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</si>
  <si>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</si>
  <si>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</si>
  <si>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</si>
  <si>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</si>
  <si>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</si>
  <si>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</si>
  <si>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</si>
  <si>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</si>
  <si>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</si>
  <si>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</si>
  <si>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</si>
  <si>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</si>
  <si>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</si>
  <si>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</si>
  <si>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</si>
  <si>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</si>
  <si>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</si>
  <si>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</si>
  <si>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</si>
  <si>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</si>
  <si>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</si>
  <si>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</si>
  <si>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</si>
  <si>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</si>
  <si>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</si>
  <si>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</si>
  <si>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</si>
  <si>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</si>
  <si>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</si>
  <si>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</si>
  <si>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</si>
  <si>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♠</t>
  </si>
  <si>
    <t>♥</t>
  </si>
  <si>
    <t>♦</t>
  </si>
  <si>
    <t>♣</t>
  </si>
  <si>
    <t>N</t>
  </si>
  <si>
    <t>W</t>
  </si>
  <si>
    <t>E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</si>
  <si>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</si>
  <si>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</si>
  <si>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</si>
  <si>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</si>
  <si>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19</t>
  </si>
  <si>
    <t>20</t>
  </si>
  <si>
    <t>пары</t>
  </si>
  <si>
    <t>нечет</t>
  </si>
  <si>
    <t>чет</t>
  </si>
  <si>
    <t>кол.сдач</t>
  </si>
  <si>
    <t>Гандикап</t>
  </si>
  <si>
    <t>За сдачу</t>
  </si>
  <si>
    <t>За сдачи</t>
  </si>
  <si>
    <t>Пора</t>
  </si>
  <si>
    <t>Соперник</t>
  </si>
  <si>
    <t>% (max)</t>
  </si>
  <si>
    <t>VP</t>
  </si>
  <si>
    <t/>
  </si>
  <si>
    <t>Лотошников В.В.</t>
  </si>
  <si>
    <t>Черняк Е.В.</t>
  </si>
  <si>
    <t>Васильев Ю.В.</t>
  </si>
  <si>
    <t>Соболев М.В.</t>
  </si>
  <si>
    <t>Минкин И.М.</t>
  </si>
  <si>
    <t>Жук И.В.</t>
  </si>
  <si>
    <t>Аушев П.С.</t>
  </si>
  <si>
    <t>Жевелев С.Н.</t>
  </si>
  <si>
    <t>Бакал М.Э.</t>
  </si>
  <si>
    <t>Приведенцев А.Ю.</t>
  </si>
  <si>
    <t>Бахчаев С.Ю.</t>
  </si>
  <si>
    <t>Хазанов С.Х.</t>
  </si>
  <si>
    <t>Сессия 4  с системой подсчета "Паттон"</t>
  </si>
  <si>
    <t>18 сентября 2018г.</t>
  </si>
  <si>
    <t>4♠</t>
  </si>
  <si>
    <t>3NT</t>
  </si>
  <si>
    <r>
      <t>4</t>
    </r>
    <r>
      <rPr>
        <sz val="10"/>
        <color indexed="10"/>
        <rFont val="Arial Cyr"/>
        <family val="2"/>
      </rPr>
      <t>♥</t>
    </r>
  </si>
  <si>
    <t>3♠</t>
  </si>
  <si>
    <t>2♠</t>
  </si>
  <si>
    <r>
      <t>4</t>
    </r>
    <r>
      <rPr>
        <sz val="10"/>
        <color indexed="10"/>
        <rFont val="Arial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</si>
  <si>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</si>
  <si>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</si>
  <si>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r>
      <t>1</t>
    </r>
    <r>
      <rPr>
        <sz val="10"/>
        <color indexed="10"/>
        <rFont val="Arial Cyr"/>
        <family val="2"/>
      </rPr>
      <t>♥</t>
    </r>
  </si>
  <si>
    <t>all pass</t>
  </si>
  <si>
    <r>
      <t>3</t>
    </r>
    <r>
      <rPr>
        <sz val="10"/>
        <color indexed="10"/>
        <rFont val="Arial Cyr"/>
        <family val="2"/>
      </rPr>
      <t>♥</t>
    </r>
  </si>
  <si>
    <t>1NT</t>
  </si>
  <si>
    <t>2NT</t>
  </si>
  <si>
    <t>4♠к</t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</si>
  <si>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</si>
  <si>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t>4♣к</t>
  </si>
  <si>
    <r>
      <t>2</t>
    </r>
    <r>
      <rPr>
        <sz val="10"/>
        <color indexed="10"/>
        <rFont val="Arial"/>
        <family val="2"/>
      </rPr>
      <t>♥</t>
    </r>
  </si>
  <si>
    <r>
      <t>3</t>
    </r>
    <r>
      <rPr>
        <sz val="10"/>
        <color indexed="10"/>
        <rFont val="Arial"/>
        <family val="2"/>
      </rPr>
      <t>♥</t>
    </r>
  </si>
  <si>
    <t>1095</t>
  </si>
  <si>
    <t>В954</t>
  </si>
  <si>
    <t>Д2</t>
  </si>
  <si>
    <t>ДВ42</t>
  </si>
  <si>
    <t>ТК6</t>
  </si>
  <si>
    <t>ТД7</t>
  </si>
  <si>
    <t>В765</t>
  </si>
  <si>
    <t>К63</t>
  </si>
  <si>
    <t>83</t>
  </si>
  <si>
    <t>106</t>
  </si>
  <si>
    <t>Т93</t>
  </si>
  <si>
    <t>Т109875</t>
  </si>
  <si>
    <t>ДВ742</t>
  </si>
  <si>
    <t>К832</t>
  </si>
  <si>
    <t>К1084</t>
  </si>
  <si>
    <t>К84</t>
  </si>
  <si>
    <t>ДВ103</t>
  </si>
  <si>
    <t>1082</t>
  </si>
  <si>
    <t>В832</t>
  </si>
  <si>
    <t>В62</t>
  </si>
  <si>
    <t>954</t>
  </si>
  <si>
    <t>Т76</t>
  </si>
  <si>
    <t>К7</t>
  </si>
  <si>
    <t>10753</t>
  </si>
  <si>
    <t>Т872</t>
  </si>
  <si>
    <t>ТД64</t>
  </si>
  <si>
    <t>ТД9</t>
  </si>
  <si>
    <t>К6</t>
  </si>
  <si>
    <t>КДВ3</t>
  </si>
  <si>
    <t>109762</t>
  </si>
  <si>
    <t>К</t>
  </si>
  <si>
    <t>ТК9732</t>
  </si>
  <si>
    <t>Д</t>
  </si>
  <si>
    <t>К854</t>
  </si>
  <si>
    <t>ТДВ43</t>
  </si>
  <si>
    <t>Д10</t>
  </si>
  <si>
    <t>76</t>
  </si>
  <si>
    <t>ТВ3</t>
  </si>
  <si>
    <t>97</t>
  </si>
  <si>
    <t>В65</t>
  </si>
  <si>
    <t>КВ1052</t>
  </si>
  <si>
    <t>108652</t>
  </si>
  <si>
    <t>84</t>
  </si>
  <si>
    <t>Т9843</t>
  </si>
  <si>
    <t>В5</t>
  </si>
  <si>
    <t>10543</t>
  </si>
  <si>
    <t>КВ43</t>
  </si>
  <si>
    <t>КД1083</t>
  </si>
  <si>
    <t>Т82</t>
  </si>
  <si>
    <t>107</t>
  </si>
  <si>
    <t>874</t>
  </si>
  <si>
    <t>Т9764</t>
  </si>
  <si>
    <t>КВ6</t>
  </si>
  <si>
    <t>Д86</t>
  </si>
  <si>
    <t>В2</t>
  </si>
  <si>
    <t>2</t>
  </si>
  <si>
    <t>Д97</t>
  </si>
  <si>
    <t>Т952</t>
  </si>
  <si>
    <t>КД1065</t>
  </si>
  <si>
    <t>ДВ3</t>
  </si>
  <si>
    <t>К643</t>
  </si>
  <si>
    <t>Д3</t>
  </si>
  <si>
    <t>Д954</t>
  </si>
  <si>
    <t>Т1062</t>
  </si>
  <si>
    <t>5</t>
  </si>
  <si>
    <t>ТВ2</t>
  </si>
  <si>
    <t>ТКВ72</t>
  </si>
  <si>
    <t>К984</t>
  </si>
  <si>
    <t>Т8</t>
  </si>
  <si>
    <t>К1086</t>
  </si>
  <si>
    <t>1063</t>
  </si>
  <si>
    <t>75</t>
  </si>
  <si>
    <t>ДВ10972</t>
  </si>
  <si>
    <t>9754</t>
  </si>
  <si>
    <t>8</t>
  </si>
  <si>
    <t>1086</t>
  </si>
  <si>
    <t>К54</t>
  </si>
  <si>
    <t>К742</t>
  </si>
  <si>
    <t>Т98</t>
  </si>
  <si>
    <t>Д93</t>
  </si>
  <si>
    <t>В976</t>
  </si>
  <si>
    <t>Т86</t>
  </si>
  <si>
    <t>Д4</t>
  </si>
  <si>
    <t>В752</t>
  </si>
  <si>
    <t>ТД1083</t>
  </si>
  <si>
    <t>КВ752</t>
  </si>
  <si>
    <t>ТК4</t>
  </si>
  <si>
    <t>Д1093</t>
  </si>
  <si>
    <t>В9</t>
  </si>
  <si>
    <t>ДВ9</t>
  </si>
  <si>
    <t>1052</t>
  </si>
  <si>
    <t>ТКД82</t>
  </si>
  <si>
    <t>ТД</t>
  </si>
  <si>
    <t>Т10652</t>
  </si>
  <si>
    <t>К864</t>
  </si>
  <si>
    <t>64</t>
  </si>
  <si>
    <t>6542</t>
  </si>
  <si>
    <t>ТВ93</t>
  </si>
  <si>
    <t>1093</t>
  </si>
  <si>
    <t>К10873</t>
  </si>
  <si>
    <t>К74</t>
  </si>
  <si>
    <t>Д7</t>
  </si>
  <si>
    <t>В75</t>
  </si>
  <si>
    <t>К42</t>
  </si>
  <si>
    <t>КДВ7</t>
  </si>
  <si>
    <t>КДВ73</t>
  </si>
  <si>
    <t>Т</t>
  </si>
  <si>
    <t>В7</t>
  </si>
  <si>
    <t>1098</t>
  </si>
  <si>
    <t>9652</t>
  </si>
  <si>
    <t>В974</t>
  </si>
  <si>
    <t>ТД93</t>
  </si>
  <si>
    <t>643</t>
  </si>
  <si>
    <t>К1065</t>
  </si>
  <si>
    <t>10865</t>
  </si>
  <si>
    <t>Т52</t>
  </si>
  <si>
    <t>Т10</t>
  </si>
  <si>
    <t>Д832</t>
  </si>
  <si>
    <t>ТКДВ10</t>
  </si>
  <si>
    <t>КД3</t>
  </si>
  <si>
    <t>1065</t>
  </si>
  <si>
    <t>102</t>
  </si>
  <si>
    <t>8532</t>
  </si>
  <si>
    <t>В96</t>
  </si>
  <si>
    <t>842</t>
  </si>
  <si>
    <t>В84</t>
  </si>
  <si>
    <t>85</t>
  </si>
  <si>
    <t>ТК73</t>
  </si>
  <si>
    <t>КД753</t>
  </si>
  <si>
    <t>Т10742</t>
  </si>
  <si>
    <t>Т96</t>
  </si>
  <si>
    <t>92</t>
  </si>
  <si>
    <t>В9852</t>
  </si>
  <si>
    <t>Д874</t>
  </si>
  <si>
    <t>КД1074</t>
  </si>
  <si>
    <t>32</t>
  </si>
  <si>
    <t>КВ754</t>
  </si>
  <si>
    <t>Т3</t>
  </si>
  <si>
    <t>1074</t>
  </si>
  <si>
    <t>К965</t>
  </si>
  <si>
    <t>Т932</t>
  </si>
  <si>
    <t>В865</t>
  </si>
  <si>
    <t>ТД63</t>
  </si>
  <si>
    <t>ТВ10</t>
  </si>
  <si>
    <t>86</t>
  </si>
  <si>
    <t>9</t>
  </si>
  <si>
    <t>КДВ852</t>
  </si>
  <si>
    <t>КД5</t>
  </si>
  <si>
    <t>Т652</t>
  </si>
  <si>
    <t>Т9743</t>
  </si>
  <si>
    <t>В</t>
  </si>
  <si>
    <t>В8743</t>
  </si>
  <si>
    <t>Т7432</t>
  </si>
  <si>
    <t>109</t>
  </si>
  <si>
    <t>КД10</t>
  </si>
  <si>
    <t>6</t>
  </si>
  <si>
    <t>10986</t>
  </si>
  <si>
    <t>В8653</t>
  </si>
  <si>
    <t>Д1086</t>
  </si>
  <si>
    <t>982</t>
  </si>
  <si>
    <t>Т986</t>
  </si>
  <si>
    <t>Т4</t>
  </si>
  <si>
    <t>52</t>
  </si>
  <si>
    <t>ТД1074</t>
  </si>
  <si>
    <t>К1093</t>
  </si>
  <si>
    <t>К73</t>
  </si>
  <si>
    <t>Д862</t>
  </si>
  <si>
    <t>ТВ94</t>
  </si>
  <si>
    <t>КВ53</t>
  </si>
  <si>
    <t>109754</t>
  </si>
  <si>
    <t>Д83</t>
  </si>
  <si>
    <t>К1062</t>
  </si>
  <si>
    <t>Д432</t>
  </si>
  <si>
    <t>ДВ6</t>
  </si>
  <si>
    <t>К1052</t>
  </si>
  <si>
    <t>93</t>
  </si>
  <si>
    <t>Т9765</t>
  </si>
  <si>
    <t>Д84</t>
  </si>
  <si>
    <t>КВ10</t>
  </si>
  <si>
    <t>ТВ75</t>
  </si>
  <si>
    <t>Д10843</t>
  </si>
  <si>
    <t>К762</t>
  </si>
  <si>
    <t>В92</t>
  </si>
  <si>
    <t>В106542</t>
  </si>
  <si>
    <t>Д1063</t>
  </si>
  <si>
    <t>ТВ9652</t>
  </si>
  <si>
    <t>К75</t>
  </si>
  <si>
    <t>Д987</t>
  </si>
  <si>
    <t>Т1053</t>
  </si>
  <si>
    <t>Т84</t>
  </si>
  <si>
    <t>Д1032</t>
  </si>
  <si>
    <t>82</t>
  </si>
  <si>
    <t>Т53</t>
  </si>
  <si>
    <t>К532</t>
  </si>
  <si>
    <t>ТКД97</t>
  </si>
  <si>
    <t>Д82</t>
  </si>
  <si>
    <t>ТВ975</t>
  </si>
  <si>
    <t>105</t>
  </si>
  <si>
    <t>В94</t>
  </si>
  <si>
    <t>В108</t>
  </si>
  <si>
    <t>К4</t>
  </si>
  <si>
    <t>В643</t>
  </si>
  <si>
    <t>К1076</t>
  </si>
  <si>
    <t>764</t>
  </si>
  <si>
    <t>ТК1074</t>
  </si>
  <si>
    <t>К43</t>
  </si>
  <si>
    <t>Д98</t>
  </si>
  <si>
    <t>72</t>
  </si>
  <si>
    <t>В53</t>
  </si>
  <si>
    <t>Т2</t>
  </si>
  <si>
    <t>В532</t>
  </si>
  <si>
    <t>К64</t>
  </si>
  <si>
    <t>ТД6</t>
  </si>
  <si>
    <t>Д6</t>
  </si>
  <si>
    <t>В1065</t>
  </si>
  <si>
    <t>Т107</t>
  </si>
  <si>
    <t>В953</t>
  </si>
  <si>
    <t>К86</t>
  </si>
  <si>
    <t>1084</t>
  </si>
  <si>
    <t>Д106</t>
  </si>
  <si>
    <t>Т1063</t>
  </si>
  <si>
    <t>В742</t>
  </si>
  <si>
    <t>КВ652</t>
  </si>
  <si>
    <t>К754</t>
  </si>
  <si>
    <t>Д5</t>
  </si>
  <si>
    <t>87543</t>
  </si>
  <si>
    <t>Т1093</t>
  </si>
  <si>
    <t>Т7</t>
  </si>
  <si>
    <t>ТКВ92</t>
  </si>
  <si>
    <t>КВ</t>
  </si>
  <si>
    <t>В864</t>
  </si>
  <si>
    <t>КВ1032</t>
  </si>
  <si>
    <t>Т754</t>
  </si>
  <si>
    <t>Д975</t>
  </si>
  <si>
    <t>Т97</t>
  </si>
  <si>
    <t>ДВ7654</t>
  </si>
  <si>
    <t>8632</t>
  </si>
  <si>
    <t>Д8</t>
  </si>
  <si>
    <t>ТК8</t>
  </si>
  <si>
    <t>Д109</t>
  </si>
  <si>
    <t>ТК103</t>
  </si>
  <si>
    <t>654</t>
  </si>
  <si>
    <t>В82</t>
  </si>
  <si>
    <t>743</t>
  </si>
  <si>
    <t>ТКВ63</t>
  </si>
  <si>
    <t>КД754</t>
  </si>
  <si>
    <t>ДВ</t>
  </si>
  <si>
    <t>74</t>
  </si>
  <si>
    <t>ДВ108</t>
  </si>
  <si>
    <t>63</t>
  </si>
  <si>
    <t>ТК1052</t>
  </si>
  <si>
    <t>ТК65</t>
  </si>
  <si>
    <t>Т109</t>
  </si>
  <si>
    <t>986</t>
  </si>
  <si>
    <t>Д982</t>
  </si>
  <si>
    <t>742</t>
  </si>
  <si>
    <t>Д63</t>
  </si>
  <si>
    <t>В8752</t>
  </si>
  <si>
    <t>974</t>
  </si>
  <si>
    <t>КВ42</t>
  </si>
  <si>
    <t>В93</t>
  </si>
  <si>
    <t>1043</t>
  </si>
  <si>
    <t>В10632</t>
  </si>
  <si>
    <t>Т95</t>
  </si>
  <si>
    <t>Т62</t>
  </si>
  <si>
    <t>Д9</t>
  </si>
  <si>
    <t>К85</t>
  </si>
  <si>
    <t>1087</t>
  </si>
  <si>
    <t>8754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</si>
  <si>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</si>
  <si>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</si>
  <si>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</si>
  <si>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4♠, W, -450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</si>
  <si>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</si>
  <si>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</si>
  <si>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</si>
  <si>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</si>
  <si>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3♠, N, +140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</si>
  <si>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</si>
  <si>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</si>
  <si>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W, -90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</si>
  <si>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</si>
  <si>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</si>
  <si>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</si>
  <si>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+100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</si>
  <si>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</si>
  <si>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</si>
  <si>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4♠, W, -650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</si>
  <si>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</si>
  <si>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</si>
  <si>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</si>
  <si>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</si>
  <si>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</si>
  <si>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</si>
  <si>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+450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</si>
  <si>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</si>
  <si>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</si>
  <si>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</si>
  <si>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4♠, S, +450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</si>
  <si>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</si>
  <si>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</si>
  <si>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4♠, E, -650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</si>
  <si>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</si>
  <si>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</si>
  <si>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E, -400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</si>
  <si>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</si>
  <si>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</si>
  <si>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</si>
  <si>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</si>
  <si>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</si>
  <si>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W, -120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</si>
  <si>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</si>
  <si>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</si>
  <si>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</si>
  <si>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-100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</si>
  <si>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</si>
  <si>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</si>
  <si>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-450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</si>
  <si>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</si>
  <si>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</si>
  <si>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1♠, N, +140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</si>
  <si>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</si>
  <si>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</si>
  <si>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</si>
  <si>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</si>
  <si>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3NT, W, -400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</si>
  <si>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</si>
  <si>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</si>
  <si>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</si>
  <si>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</si>
  <si>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</si>
  <si>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</si>
  <si>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S, +600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</si>
</sst>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78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0"/>
      <color indexed="8"/>
      <name val="Arial CYR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18"/>
      <name val="Arial Cyr"/>
      <family val="2"/>
    </font>
    <font>
      <sz val="10"/>
      <color indexed="10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19"/>
      </left>
      <right style="double">
        <color indexed="19"/>
      </right>
      <top style="thin">
        <color indexed="19"/>
      </top>
      <bottom style="hair">
        <color indexed="19"/>
      </bottom>
    </border>
    <border>
      <left style="hair">
        <color indexed="19"/>
      </left>
      <right style="double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 style="double">
        <color indexed="19"/>
      </right>
      <top style="hair">
        <color indexed="19"/>
      </top>
      <bottom style="thin">
        <color indexed="19"/>
      </bottom>
    </border>
    <border>
      <left style="double">
        <color indexed="19"/>
      </left>
      <right style="thin">
        <color indexed="19"/>
      </right>
      <top style="thin">
        <color indexed="19"/>
      </top>
      <bottom style="hair">
        <color indexed="19"/>
      </bottom>
    </border>
    <border>
      <left style="thin">
        <color indexed="19"/>
      </left>
      <right style="hair">
        <color indexed="19"/>
      </right>
      <top style="thin">
        <color indexed="19"/>
      </top>
      <bottom style="hair">
        <color indexed="19"/>
      </bottom>
    </border>
    <border>
      <left style="double">
        <color indexed="19"/>
      </left>
      <right style="thin">
        <color indexed="19"/>
      </right>
      <top style="hair">
        <color indexed="19"/>
      </top>
      <bottom style="hair">
        <color indexed="19"/>
      </bottom>
    </border>
    <border>
      <left style="thin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 style="double">
        <color indexed="19"/>
      </left>
      <right style="thin">
        <color indexed="19"/>
      </right>
      <top style="hair">
        <color indexed="19"/>
      </top>
      <bottom style="thin">
        <color indexed="19"/>
      </bottom>
    </border>
    <border>
      <left style="thin">
        <color indexed="19"/>
      </left>
      <right style="hair">
        <color indexed="19"/>
      </right>
      <top style="hair">
        <color indexed="19"/>
      </top>
      <bottom style="thin">
        <color indexed="19"/>
      </bottom>
    </border>
    <border>
      <left style="double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>
        <color indexed="63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double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>
        <color indexed="63"/>
      </right>
      <top style="thin">
        <color indexed="19"/>
      </top>
      <bottom style="thin">
        <color indexed="1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59" applyFont="1">
      <alignment/>
      <protection/>
    </xf>
    <xf numFmtId="176" fontId="4" fillId="0" borderId="0" xfId="57" applyNumberFormat="1" applyFont="1">
      <alignment/>
      <protection/>
    </xf>
    <xf numFmtId="176" fontId="5" fillId="0" borderId="0" xfId="57" applyNumberFormat="1" applyFont="1" applyBorder="1">
      <alignment/>
      <protection/>
    </xf>
    <xf numFmtId="176" fontId="13" fillId="0" borderId="0" xfId="57" applyNumberFormat="1" applyFont="1" applyBorder="1">
      <alignment/>
      <protection/>
    </xf>
    <xf numFmtId="0" fontId="6" fillId="0" borderId="0" xfId="57" applyFont="1" applyAlignment="1" quotePrefix="1">
      <alignment horizontal="center"/>
      <protection/>
    </xf>
    <xf numFmtId="0" fontId="7" fillId="0" borderId="0" xfId="57" applyFont="1" applyBorder="1">
      <alignment/>
      <protection/>
    </xf>
    <xf numFmtId="0" fontId="6" fillId="0" borderId="0" xfId="57" applyFont="1" applyBorder="1" applyAlignment="1">
      <alignment horizontal="centerContinuous"/>
      <protection/>
    </xf>
    <xf numFmtId="176" fontId="2" fillId="0" borderId="0" xfId="57" applyNumberFormat="1" applyFont="1">
      <alignment/>
      <protection/>
    </xf>
    <xf numFmtId="0" fontId="8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6" fontId="2" fillId="0" borderId="0" xfId="57" applyNumberFormat="1" applyFont="1" applyBorder="1">
      <alignment/>
      <protection/>
    </xf>
    <xf numFmtId="0" fontId="11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4" fillId="0" borderId="0" xfId="57" applyFont="1" applyBorder="1">
      <alignment/>
      <protection/>
    </xf>
    <xf numFmtId="0" fontId="8" fillId="0" borderId="0" xfId="57" applyFont="1">
      <alignment/>
      <protection/>
    </xf>
    <xf numFmtId="176" fontId="9" fillId="33" borderId="10" xfId="57" applyNumberFormat="1" applyFont="1" applyFill="1" applyBorder="1" applyAlignment="1">
      <alignment horizontal="center"/>
      <protection/>
    </xf>
    <xf numFmtId="0" fontId="12" fillId="33" borderId="10" xfId="57" applyFont="1" applyFill="1" applyBorder="1" applyAlignment="1">
      <alignment horizontal="center"/>
      <protection/>
    </xf>
    <xf numFmtId="0" fontId="9" fillId="33" borderId="10" xfId="57" applyFont="1" applyFill="1" applyBorder="1" applyAlignment="1">
      <alignment horizontal="center"/>
      <protection/>
    </xf>
    <xf numFmtId="0" fontId="9" fillId="33" borderId="11" xfId="57" applyFont="1" applyFill="1" applyBorder="1" applyAlignment="1">
      <alignment horizontal="centerContinuous"/>
      <protection/>
    </xf>
    <xf numFmtId="0" fontId="9" fillId="33" borderId="12" xfId="57" applyFont="1" applyFill="1" applyBorder="1" applyAlignment="1">
      <alignment horizontal="centerContinuous"/>
      <protection/>
    </xf>
    <xf numFmtId="176" fontId="9" fillId="33" borderId="13" xfId="57" applyNumberFormat="1" applyFont="1" applyFill="1" applyBorder="1" applyAlignment="1">
      <alignment horizontal="center"/>
      <protection/>
    </xf>
    <xf numFmtId="0" fontId="12" fillId="33" borderId="13" xfId="57" applyFont="1" applyFill="1" applyBorder="1" applyAlignment="1">
      <alignment horizontal="center"/>
      <protection/>
    </xf>
    <xf numFmtId="0" fontId="9" fillId="33" borderId="13" xfId="57" applyFont="1" applyFill="1" applyBorder="1" applyAlignment="1">
      <alignment horizontal="center"/>
      <protection/>
    </xf>
    <xf numFmtId="0" fontId="9" fillId="33" borderId="14" xfId="57" applyFont="1" applyFill="1" applyBorder="1" applyAlignment="1">
      <alignment horizontal="center"/>
      <protection/>
    </xf>
    <xf numFmtId="176" fontId="4" fillId="0" borderId="14" xfId="57" applyNumberFormat="1" applyFont="1" applyBorder="1" applyAlignment="1">
      <alignment horizontal="center"/>
      <protection/>
    </xf>
    <xf numFmtId="176" fontId="4" fillId="0" borderId="12" xfId="57" applyNumberFormat="1" applyFont="1" applyBorder="1" applyAlignment="1">
      <alignment horizontal="center"/>
      <protection/>
    </xf>
    <xf numFmtId="0" fontId="11" fillId="0" borderId="0" xfId="57" applyFont="1">
      <alignment/>
      <protection/>
    </xf>
    <xf numFmtId="0" fontId="2" fillId="0" borderId="0" xfId="55">
      <alignment/>
      <protection/>
    </xf>
    <xf numFmtId="0" fontId="11" fillId="0" borderId="0" xfId="55" applyFont="1">
      <alignment/>
      <protection/>
    </xf>
    <xf numFmtId="10" fontId="2" fillId="0" borderId="0" xfId="55" applyNumberFormat="1">
      <alignment/>
      <protection/>
    </xf>
    <xf numFmtId="176" fontId="9" fillId="33" borderId="15" xfId="57" applyNumberFormat="1" applyFont="1" applyFill="1" applyBorder="1" applyAlignment="1">
      <alignment horizontal="center"/>
      <protection/>
    </xf>
    <xf numFmtId="176" fontId="9" fillId="33" borderId="16" xfId="57" applyNumberFormat="1" applyFont="1" applyFill="1" applyBorder="1" applyAlignment="1">
      <alignment horizontal="center"/>
      <protection/>
    </xf>
    <xf numFmtId="0" fontId="11" fillId="0" borderId="17" xfId="55" applyFont="1" applyBorder="1" applyAlignment="1">
      <alignment horizontal="center"/>
      <protection/>
    </xf>
    <xf numFmtId="0" fontId="11" fillId="0" borderId="18" xfId="55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7" fillId="0" borderId="0" xfId="55" applyFont="1" applyAlignment="1">
      <alignment horizontal="centerContinuous"/>
      <protection/>
    </xf>
    <xf numFmtId="0" fontId="4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4" fillId="0" borderId="0" xfId="54" applyFont="1" applyAlignment="1">
      <alignment horizontal="left"/>
      <protection/>
    </xf>
    <xf numFmtId="0" fontId="15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6" fillId="34" borderId="0" xfId="54" applyFont="1" applyFill="1" applyAlignment="1">
      <alignment horizontal="center"/>
      <protection/>
    </xf>
    <xf numFmtId="0" fontId="16" fillId="34" borderId="0" xfId="54" applyFont="1" applyFill="1" applyBorder="1" applyAlignment="1">
      <alignment horizontal="centerContinuous"/>
      <protection/>
    </xf>
    <xf numFmtId="0" fontId="18" fillId="34" borderId="0" xfId="54" applyFont="1" applyFill="1" applyAlignment="1">
      <alignment horizontal="center"/>
      <protection/>
    </xf>
    <xf numFmtId="0" fontId="19" fillId="0" borderId="19" xfId="55" applyNumberFormat="1" applyFont="1" applyBorder="1" applyAlignment="1">
      <alignment horizontal="center"/>
      <protection/>
    </xf>
    <xf numFmtId="2" fontId="0" fillId="0" borderId="20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1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0" xfId="58" applyFont="1">
      <alignment/>
      <protection/>
    </xf>
    <xf numFmtId="0" fontId="2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14" xfId="59" applyFont="1" applyFill="1" applyBorder="1" applyAlignment="1" applyProtection="1">
      <alignment horizontal="center"/>
      <protection locked="0"/>
    </xf>
    <xf numFmtId="0" fontId="2" fillId="0" borderId="0" xfId="55" applyAlignment="1">
      <alignment horizontal="left"/>
      <protection/>
    </xf>
    <xf numFmtId="176" fontId="21" fillId="0" borderId="0" xfId="57" applyNumberFormat="1" applyFont="1">
      <alignment/>
      <protection/>
    </xf>
    <xf numFmtId="176" fontId="22" fillId="0" borderId="0" xfId="57" applyNumberFormat="1" applyFont="1" applyBorder="1">
      <alignment/>
      <protection/>
    </xf>
    <xf numFmtId="176" fontId="23" fillId="0" borderId="0" xfId="57" applyNumberFormat="1" applyFont="1" applyBorder="1">
      <alignment/>
      <protection/>
    </xf>
    <xf numFmtId="0" fontId="24" fillId="0" borderId="0" xfId="57" applyFont="1" applyAlignment="1" quotePrefix="1">
      <alignment horizontal="center"/>
      <protection/>
    </xf>
    <xf numFmtId="0" fontId="25" fillId="0" borderId="0" xfId="59" applyFont="1">
      <alignment/>
      <protection/>
    </xf>
    <xf numFmtId="0" fontId="26" fillId="0" borderId="0" xfId="57" applyFont="1" applyBorder="1">
      <alignment/>
      <protection/>
    </xf>
    <xf numFmtId="0" fontId="24" fillId="0" borderId="0" xfId="57" applyFont="1" applyBorder="1" applyAlignment="1">
      <alignment horizontal="centerContinuous"/>
      <protection/>
    </xf>
    <xf numFmtId="176" fontId="27" fillId="0" borderId="0" xfId="57" applyNumberFormat="1" applyFont="1">
      <alignment/>
      <protection/>
    </xf>
    <xf numFmtId="0" fontId="28" fillId="0" borderId="0" xfId="57" applyFont="1" applyAlignment="1">
      <alignment horizontal="center"/>
      <protection/>
    </xf>
    <xf numFmtId="176" fontId="27" fillId="0" borderId="0" xfId="57" applyNumberFormat="1" applyFont="1" applyBorder="1">
      <alignment/>
      <protection/>
    </xf>
    <xf numFmtId="0" fontId="29" fillId="0" borderId="0" xfId="57" applyFont="1" applyBorder="1">
      <alignment/>
      <protection/>
    </xf>
    <xf numFmtId="0" fontId="27" fillId="0" borderId="0" xfId="57" applyFont="1" applyBorder="1">
      <alignment/>
      <protection/>
    </xf>
    <xf numFmtId="0" fontId="21" fillId="0" borderId="0" xfId="57" applyFont="1" applyBorder="1">
      <alignment/>
      <protection/>
    </xf>
    <xf numFmtId="0" fontId="30" fillId="0" borderId="23" xfId="57" applyFont="1" applyBorder="1" applyAlignment="1">
      <alignment horizontal="center"/>
      <protection/>
    </xf>
    <xf numFmtId="0" fontId="31" fillId="0" borderId="24" xfId="57" applyFont="1" applyBorder="1" applyAlignment="1">
      <alignment horizontal="center"/>
      <protection/>
    </xf>
    <xf numFmtId="0" fontId="29" fillId="0" borderId="24" xfId="57" applyFont="1" applyBorder="1" applyAlignment="1">
      <alignment horizontal="center"/>
      <protection/>
    </xf>
    <xf numFmtId="0" fontId="27" fillId="0" borderId="24" xfId="59" applyFont="1" applyBorder="1" applyAlignment="1" applyProtection="1">
      <alignment horizontal="centerContinuous"/>
      <protection locked="0"/>
    </xf>
    <xf numFmtId="177" fontId="27" fillId="0" borderId="24" xfId="57" applyNumberFormat="1" applyFont="1" applyBorder="1" applyAlignment="1" applyProtection="1">
      <alignment horizontal="centerContinuous"/>
      <protection locked="0"/>
    </xf>
    <xf numFmtId="1" fontId="27" fillId="0" borderId="24" xfId="57" applyNumberFormat="1" applyFont="1" applyBorder="1" applyAlignment="1" applyProtection="1">
      <alignment horizontal="centerContinuous"/>
      <protection locked="0"/>
    </xf>
    <xf numFmtId="177" fontId="27" fillId="0" borderId="24" xfId="57" applyNumberFormat="1" applyFont="1" applyBorder="1" applyAlignment="1" applyProtection="1">
      <alignment horizontal="center"/>
      <protection locked="0"/>
    </xf>
    <xf numFmtId="0" fontId="30" fillId="0" borderId="25" xfId="57" applyFont="1" applyBorder="1" applyAlignment="1">
      <alignment horizontal="center"/>
      <protection/>
    </xf>
    <xf numFmtId="0" fontId="30" fillId="0" borderId="26" xfId="56" applyFont="1" applyBorder="1" applyAlignment="1">
      <alignment horizontal="center"/>
      <protection/>
    </xf>
    <xf numFmtId="0" fontId="31" fillId="0" borderId="0" xfId="56" applyFont="1" applyBorder="1" applyAlignment="1">
      <alignment horizontal="center"/>
      <protection/>
    </xf>
    <xf numFmtId="0" fontId="27" fillId="0" borderId="0" xfId="56" applyFont="1" applyBorder="1" applyAlignment="1">
      <alignment horizontal="center"/>
      <protection/>
    </xf>
    <xf numFmtId="0" fontId="25" fillId="0" borderId="0" xfId="56" applyFont="1" applyBorder="1">
      <alignment/>
      <protection/>
    </xf>
    <xf numFmtId="0" fontId="32" fillId="0" borderId="0" xfId="59" applyFont="1" applyBorder="1" applyAlignment="1" applyProtection="1">
      <alignment horizontal="right"/>
      <protection locked="0"/>
    </xf>
    <xf numFmtId="49" fontId="27" fillId="0" borderId="0" xfId="56" applyNumberFormat="1" applyFont="1" applyBorder="1" applyAlignment="1" applyProtection="1">
      <alignment horizontal="left"/>
      <protection locked="0"/>
    </xf>
    <xf numFmtId="177" fontId="27" fillId="0" borderId="0" xfId="56" applyNumberFormat="1" applyFont="1" applyBorder="1" applyAlignment="1" applyProtection="1">
      <alignment horizontal="left"/>
      <protection locked="0"/>
    </xf>
    <xf numFmtId="177" fontId="27" fillId="0" borderId="0" xfId="56" applyNumberFormat="1" applyFont="1" applyBorder="1" applyAlignment="1" applyProtection="1">
      <alignment horizontal="center"/>
      <protection locked="0"/>
    </xf>
    <xf numFmtId="0" fontId="30" fillId="0" borderId="27" xfId="56" applyFont="1" applyBorder="1" applyAlignment="1">
      <alignment horizontal="center"/>
      <protection/>
    </xf>
    <xf numFmtId="0" fontId="28" fillId="0" borderId="0" xfId="56" applyFont="1" applyAlignment="1">
      <alignment horizontal="center"/>
      <protection/>
    </xf>
    <xf numFmtId="0" fontId="33" fillId="0" borderId="0" xfId="59" applyFont="1" applyBorder="1" applyAlignment="1" applyProtection="1">
      <alignment horizontal="right"/>
      <protection locked="0"/>
    </xf>
    <xf numFmtId="1" fontId="27" fillId="0" borderId="0" xfId="56" applyNumberFormat="1" applyFont="1" applyBorder="1" applyAlignment="1" applyProtection="1">
      <alignment horizontal="centerContinuous"/>
      <protection locked="0"/>
    </xf>
    <xf numFmtId="0" fontId="32" fillId="0" borderId="26" xfId="59" applyFont="1" applyBorder="1" applyAlignment="1" applyProtection="1">
      <alignment horizontal="right"/>
      <protection locked="0"/>
    </xf>
    <xf numFmtId="49" fontId="27" fillId="0" borderId="0" xfId="56" applyNumberFormat="1" applyFont="1" applyBorder="1" applyAlignment="1">
      <alignment horizontal="left"/>
      <protection/>
    </xf>
    <xf numFmtId="0" fontId="27" fillId="0" borderId="0" xfId="56" applyFont="1">
      <alignment/>
      <protection/>
    </xf>
    <xf numFmtId="49" fontId="27" fillId="0" borderId="0" xfId="56" applyNumberFormat="1" applyFont="1" applyAlignment="1">
      <alignment horizontal="left"/>
      <protection/>
    </xf>
    <xf numFmtId="0" fontId="33" fillId="0" borderId="26" xfId="59" applyFont="1" applyBorder="1" applyAlignment="1" applyProtection="1">
      <alignment horizontal="right"/>
      <protection locked="0"/>
    </xf>
    <xf numFmtId="0" fontId="27" fillId="0" borderId="0" xfId="56" applyFont="1" applyBorder="1" applyAlignment="1">
      <alignment horizontal="left"/>
      <protection/>
    </xf>
    <xf numFmtId="177" fontId="27" fillId="0" borderId="0" xfId="56" applyNumberFormat="1" applyFont="1" applyBorder="1" applyAlignment="1" applyProtection="1">
      <alignment horizontal="centerContinuous"/>
      <protection locked="0"/>
    </xf>
    <xf numFmtId="0" fontId="34" fillId="0" borderId="0" xfId="59" applyFont="1" applyBorder="1" applyAlignment="1" applyProtection="1">
      <alignment horizontal="left"/>
      <protection locked="0"/>
    </xf>
    <xf numFmtId="0" fontId="36" fillId="0" borderId="26" xfId="59" applyFont="1" applyBorder="1" applyAlignment="1" applyProtection="1">
      <alignment horizontal="right"/>
      <protection locked="0"/>
    </xf>
    <xf numFmtId="0" fontId="36" fillId="0" borderId="0" xfId="59" applyFont="1" applyBorder="1" applyAlignment="1" applyProtection="1">
      <alignment horizontal="right"/>
      <protection locked="0"/>
    </xf>
    <xf numFmtId="177" fontId="37" fillId="0" borderId="0" xfId="56" applyNumberFormat="1" applyFont="1" applyBorder="1" applyAlignment="1" applyProtection="1">
      <alignment horizontal="right"/>
      <protection locked="0"/>
    </xf>
    <xf numFmtId="0" fontId="27" fillId="0" borderId="0" xfId="56" applyFont="1" applyBorder="1" applyAlignment="1">
      <alignment horizontal="left"/>
      <protection/>
    </xf>
    <xf numFmtId="0" fontId="27" fillId="0" borderId="26" xfId="56" applyFont="1" applyBorder="1">
      <alignment/>
      <protection/>
    </xf>
    <xf numFmtId="0" fontId="27" fillId="0" borderId="0" xfId="56" applyFont="1" applyBorder="1">
      <alignment/>
      <protection/>
    </xf>
    <xf numFmtId="0" fontId="37" fillId="0" borderId="0" xfId="56" applyFont="1" applyBorder="1" applyAlignment="1">
      <alignment horizontal="right"/>
      <protection/>
    </xf>
    <xf numFmtId="0" fontId="27" fillId="0" borderId="27" xfId="56" applyFont="1" applyBorder="1">
      <alignment/>
      <protection/>
    </xf>
    <xf numFmtId="0" fontId="28" fillId="0" borderId="0" xfId="56" applyFont="1">
      <alignment/>
      <protection/>
    </xf>
    <xf numFmtId="0" fontId="30" fillId="0" borderId="28" xfId="57" applyFont="1" applyBorder="1" applyAlignment="1">
      <alignment horizontal="center"/>
      <protection/>
    </xf>
    <xf numFmtId="0" fontId="31" fillId="0" borderId="29" xfId="57" applyFont="1" applyBorder="1" applyAlignment="1">
      <alignment horizontal="center"/>
      <protection/>
    </xf>
    <xf numFmtId="0" fontId="29" fillId="0" borderId="29" xfId="57" applyFont="1" applyBorder="1" applyAlignment="1">
      <alignment horizontal="center"/>
      <protection/>
    </xf>
    <xf numFmtId="0" fontId="27" fillId="0" borderId="29" xfId="59" applyFont="1" applyBorder="1" applyAlignment="1" applyProtection="1">
      <alignment horizontal="centerContinuous"/>
      <protection locked="0"/>
    </xf>
    <xf numFmtId="177" fontId="27" fillId="0" borderId="29" xfId="57" applyNumberFormat="1" applyFont="1" applyBorder="1" applyAlignment="1" applyProtection="1">
      <alignment horizontal="centerContinuous"/>
      <protection locked="0"/>
    </xf>
    <xf numFmtId="1" fontId="27" fillId="0" borderId="29" xfId="57" applyNumberFormat="1" applyFont="1" applyBorder="1" applyAlignment="1" applyProtection="1">
      <alignment horizontal="centerContinuous"/>
      <protection locked="0"/>
    </xf>
    <xf numFmtId="177" fontId="27" fillId="0" borderId="29" xfId="57" applyNumberFormat="1" applyFont="1" applyBorder="1" applyAlignment="1" applyProtection="1">
      <alignment horizontal="center"/>
      <protection locked="0"/>
    </xf>
    <xf numFmtId="0" fontId="30" fillId="0" borderId="30" xfId="57" applyFont="1" applyBorder="1" applyAlignment="1">
      <alignment horizontal="center"/>
      <protection/>
    </xf>
    <xf numFmtId="0" fontId="28" fillId="0" borderId="0" xfId="57" applyFont="1">
      <alignment/>
      <protection/>
    </xf>
    <xf numFmtId="176" fontId="21" fillId="0" borderId="0" xfId="57" applyNumberFormat="1" applyFont="1" applyBorder="1" applyAlignment="1">
      <alignment horizontal="center"/>
      <protection/>
    </xf>
    <xf numFmtId="176" fontId="38" fillId="0" borderId="0" xfId="57" applyNumberFormat="1" applyFont="1" applyBorder="1" applyAlignment="1">
      <alignment horizontal="center"/>
      <protection/>
    </xf>
    <xf numFmtId="0" fontId="29" fillId="0" borderId="0" xfId="57" applyFont="1" applyBorder="1" applyAlignment="1">
      <alignment horizontal="center"/>
      <protection/>
    </xf>
    <xf numFmtId="0" fontId="27" fillId="0" borderId="0" xfId="59" applyFont="1" applyBorder="1" applyAlignment="1" applyProtection="1">
      <alignment horizontal="centerContinuous"/>
      <protection locked="0"/>
    </xf>
    <xf numFmtId="177" fontId="27" fillId="0" borderId="0" xfId="57" applyNumberFormat="1" applyFont="1" applyBorder="1" applyAlignment="1" applyProtection="1">
      <alignment horizontal="centerContinuous"/>
      <protection locked="0"/>
    </xf>
    <xf numFmtId="1" fontId="27" fillId="0" borderId="0" xfId="57" applyNumberFormat="1" applyFont="1" applyBorder="1" applyAlignment="1" applyProtection="1">
      <alignment horizontal="centerContinuous"/>
      <protection locked="0"/>
    </xf>
    <xf numFmtId="177" fontId="27" fillId="0" borderId="0" xfId="57" applyNumberFormat="1" applyFont="1" applyBorder="1" applyAlignment="1" applyProtection="1">
      <alignment horizontal="center"/>
      <protection locked="0"/>
    </xf>
    <xf numFmtId="176" fontId="39" fillId="33" borderId="10" xfId="57" applyNumberFormat="1" applyFont="1" applyFill="1" applyBorder="1" applyAlignment="1">
      <alignment horizontal="center"/>
      <protection/>
    </xf>
    <xf numFmtId="0" fontId="40" fillId="33" borderId="10" xfId="57" applyFont="1" applyFill="1" applyBorder="1" applyAlignment="1">
      <alignment horizontal="center"/>
      <protection/>
    </xf>
    <xf numFmtId="0" fontId="39" fillId="33" borderId="10" xfId="57" applyFont="1" applyFill="1" applyBorder="1" applyAlignment="1">
      <alignment horizontal="center"/>
      <protection/>
    </xf>
    <xf numFmtId="0" fontId="39" fillId="33" borderId="11" xfId="57" applyFont="1" applyFill="1" applyBorder="1" applyAlignment="1">
      <alignment horizontal="centerContinuous"/>
      <protection/>
    </xf>
    <xf numFmtId="0" fontId="39" fillId="33" borderId="12" xfId="57" applyFont="1" applyFill="1" applyBorder="1" applyAlignment="1">
      <alignment horizontal="centerContinuous"/>
      <protection/>
    </xf>
    <xf numFmtId="176" fontId="39" fillId="33" borderId="15" xfId="57" applyNumberFormat="1" applyFont="1" applyFill="1" applyBorder="1" applyAlignment="1">
      <alignment horizontal="center"/>
      <protection/>
    </xf>
    <xf numFmtId="176" fontId="39" fillId="33" borderId="13" xfId="57" applyNumberFormat="1" applyFont="1" applyFill="1" applyBorder="1" applyAlignment="1">
      <alignment horizontal="center"/>
      <protection/>
    </xf>
    <xf numFmtId="0" fontId="40" fillId="33" borderId="13" xfId="57" applyFont="1" applyFill="1" applyBorder="1" applyAlignment="1">
      <alignment horizontal="center"/>
      <protection/>
    </xf>
    <xf numFmtId="0" fontId="39" fillId="33" borderId="13" xfId="57" applyFont="1" applyFill="1" applyBorder="1" applyAlignment="1">
      <alignment horizontal="center"/>
      <protection/>
    </xf>
    <xf numFmtId="0" fontId="39" fillId="33" borderId="14" xfId="57" applyFont="1" applyFill="1" applyBorder="1" applyAlignment="1">
      <alignment horizontal="center"/>
      <protection/>
    </xf>
    <xf numFmtId="176" fontId="39" fillId="33" borderId="16" xfId="57" applyNumberFormat="1" applyFont="1" applyFill="1" applyBorder="1" applyAlignment="1">
      <alignment horizontal="center"/>
      <protection/>
    </xf>
    <xf numFmtId="176" fontId="21" fillId="0" borderId="14" xfId="57" applyNumberFormat="1" applyFont="1" applyBorder="1" applyAlignment="1">
      <alignment horizontal="center"/>
      <protection/>
    </xf>
    <xf numFmtId="176" fontId="21" fillId="0" borderId="12" xfId="57" applyNumberFormat="1" applyFont="1" applyBorder="1" applyAlignment="1">
      <alignment horizontal="center"/>
      <protection/>
    </xf>
    <xf numFmtId="176" fontId="21" fillId="0" borderId="31" xfId="57" applyNumberFormat="1" applyFont="1" applyBorder="1" applyAlignment="1">
      <alignment horizontal="center"/>
      <protection/>
    </xf>
    <xf numFmtId="0" fontId="20" fillId="0" borderId="14" xfId="59" applyNumberFormat="1" applyFont="1" applyFill="1" applyBorder="1" applyAlignment="1" applyProtection="1">
      <alignment horizontal="center"/>
      <protection locked="0"/>
    </xf>
    <xf numFmtId="0" fontId="2" fillId="0" borderId="20" xfId="55" applyBorder="1" applyAlignment="1">
      <alignment horizontal="center"/>
      <protection/>
    </xf>
    <xf numFmtId="0" fontId="11" fillId="0" borderId="19" xfId="55" applyFont="1" applyFill="1" applyBorder="1" applyAlignment="1">
      <alignment horizontal="center"/>
      <protection/>
    </xf>
    <xf numFmtId="0" fontId="11" fillId="0" borderId="19" xfId="55" applyFont="1" applyBorder="1" applyAlignment="1">
      <alignment horizontal="center"/>
      <protection/>
    </xf>
    <xf numFmtId="0" fontId="2" fillId="0" borderId="20" xfId="55" applyFont="1" applyBorder="1" applyAlignment="1">
      <alignment horizontal="center"/>
      <protection/>
    </xf>
    <xf numFmtId="1" fontId="37" fillId="0" borderId="0" xfId="56" applyNumberFormat="1" applyFont="1" applyBorder="1" applyAlignment="1" applyProtection="1">
      <alignment horizontal="left"/>
      <protection locked="0"/>
    </xf>
    <xf numFmtId="0" fontId="37" fillId="0" borderId="0" xfId="56" applyFont="1" applyBorder="1" applyAlignment="1">
      <alignment horizontal="left"/>
      <protection/>
    </xf>
    <xf numFmtId="177" fontId="2" fillId="0" borderId="0" xfId="56" applyNumberFormat="1" applyFont="1" applyBorder="1" applyAlignment="1" applyProtection="1">
      <alignment horizontal="center"/>
      <protection locked="0"/>
    </xf>
    <xf numFmtId="0" fontId="42" fillId="0" borderId="0" xfId="56" applyNumberFormat="1" applyFont="1" applyBorder="1" applyAlignment="1">
      <alignment horizontal="center"/>
      <protection/>
    </xf>
    <xf numFmtId="0" fontId="43" fillId="0" borderId="27" xfId="56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1" fontId="0" fillId="0" borderId="20" xfId="55" applyNumberFormat="1" applyFont="1" applyBorder="1" applyAlignment="1">
      <alignment horizontal="center"/>
      <protection/>
    </xf>
    <xf numFmtId="2" fontId="2" fillId="0" borderId="0" xfId="55" applyNumberFormat="1">
      <alignment/>
      <protection/>
    </xf>
    <xf numFmtId="2" fontId="44" fillId="0" borderId="20" xfId="55" applyNumberFormat="1" applyFont="1" applyBorder="1" applyAlignment="1">
      <alignment horizontal="center"/>
      <protection/>
    </xf>
    <xf numFmtId="2" fontId="44" fillId="0" borderId="20" xfId="55" applyNumberFormat="1" applyFont="1" applyBorder="1" applyAlignment="1" quotePrefix="1">
      <alignment horizontal="center"/>
      <protection/>
    </xf>
    <xf numFmtId="0" fontId="2" fillId="0" borderId="19" xfId="55" applyFont="1" applyBorder="1" applyAlignment="1">
      <alignment horizontal="center"/>
      <protection/>
    </xf>
    <xf numFmtId="176" fontId="2" fillId="0" borderId="32" xfId="57" applyNumberFormat="1" applyFont="1" applyBorder="1">
      <alignment/>
      <protection/>
    </xf>
    <xf numFmtId="176" fontId="2" fillId="0" borderId="33" xfId="57" applyNumberFormat="1" applyFont="1" applyBorder="1">
      <alignment/>
      <protection/>
    </xf>
    <xf numFmtId="176" fontId="2" fillId="0" borderId="34" xfId="57" applyNumberFormat="1" applyFont="1" applyBorder="1">
      <alignment/>
      <protection/>
    </xf>
    <xf numFmtId="0" fontId="2" fillId="0" borderId="35" xfId="57" applyFont="1" applyBorder="1" applyAlignment="1">
      <alignment horizontal="center"/>
      <protection/>
    </xf>
    <xf numFmtId="176" fontId="2" fillId="0" borderId="36" xfId="57" applyNumberFormat="1" applyFont="1" applyBorder="1">
      <alignment/>
      <protection/>
    </xf>
    <xf numFmtId="0" fontId="2" fillId="0" borderId="37" xfId="57" applyFont="1" applyBorder="1" applyAlignment="1">
      <alignment horizontal="center"/>
      <protection/>
    </xf>
    <xf numFmtId="176" fontId="2" fillId="0" borderId="38" xfId="57" applyNumberFormat="1" applyFont="1" applyBorder="1">
      <alignment/>
      <protection/>
    </xf>
    <xf numFmtId="0" fontId="2" fillId="0" borderId="39" xfId="57" applyFont="1" applyBorder="1" applyAlignment="1">
      <alignment horizontal="center"/>
      <protection/>
    </xf>
    <xf numFmtId="176" fontId="2" fillId="0" borderId="40" xfId="57" applyNumberFormat="1" applyFont="1" applyBorder="1">
      <alignment/>
      <protection/>
    </xf>
    <xf numFmtId="0" fontId="9" fillId="33" borderId="41" xfId="57" applyFont="1" applyFill="1" applyBorder="1" applyAlignment="1">
      <alignment horizontal="center"/>
      <protection/>
    </xf>
    <xf numFmtId="10" fontId="0" fillId="0" borderId="20" xfId="55" applyNumberFormat="1" applyFont="1" applyBorder="1" applyAlignment="1">
      <alignment horizontal="center"/>
      <protection/>
    </xf>
    <xf numFmtId="2" fontId="44" fillId="2" borderId="20" xfId="55" applyNumberFormat="1" applyFont="1" applyFill="1" applyBorder="1" applyAlignment="1">
      <alignment horizontal="center"/>
      <protection/>
    </xf>
    <xf numFmtId="176" fontId="10" fillId="0" borderId="14" xfId="57" applyNumberFormat="1" applyFont="1" applyFill="1" applyBorder="1" applyAlignment="1">
      <alignment horizontal="center"/>
      <protection/>
    </xf>
    <xf numFmtId="176" fontId="4" fillId="0" borderId="14" xfId="57" applyNumberFormat="1" applyFont="1" applyFill="1" applyBorder="1" applyAlignment="1">
      <alignment horizontal="center"/>
      <protection/>
    </xf>
    <xf numFmtId="0" fontId="11" fillId="0" borderId="14" xfId="57" applyFont="1" applyFill="1" applyBorder="1" applyAlignment="1">
      <alignment horizontal="center"/>
      <protection/>
    </xf>
    <xf numFmtId="177" fontId="2" fillId="0" borderId="14" xfId="57" applyNumberFormat="1" applyFont="1" applyFill="1" applyBorder="1" applyAlignment="1" applyProtection="1">
      <alignment horizontal="center"/>
      <protection locked="0"/>
    </xf>
    <xf numFmtId="1" fontId="2" fillId="0" borderId="14" xfId="57" applyNumberFormat="1" applyFont="1" applyFill="1" applyBorder="1" applyAlignment="1" applyProtection="1">
      <alignment horizontal="centerContinuous"/>
      <protection locked="0"/>
    </xf>
    <xf numFmtId="0" fontId="2" fillId="0" borderId="12" xfId="57" applyNumberFormat="1" applyFont="1" applyFill="1" applyBorder="1" applyAlignment="1" applyProtection="1">
      <alignment horizontal="center"/>
      <protection locked="0"/>
    </xf>
    <xf numFmtId="0" fontId="11" fillId="0" borderId="12" xfId="57" applyFont="1" applyFill="1" applyBorder="1" applyAlignment="1">
      <alignment horizontal="center"/>
      <protection/>
    </xf>
    <xf numFmtId="176" fontId="10" fillId="0" borderId="12" xfId="57" applyNumberFormat="1" applyFont="1" applyFill="1" applyBorder="1" applyAlignment="1">
      <alignment horizontal="center"/>
      <protection/>
    </xf>
    <xf numFmtId="176" fontId="20" fillId="0" borderId="14" xfId="59" applyNumberFormat="1" applyFont="1" applyFill="1" applyBorder="1" applyAlignment="1" applyProtection="1">
      <alignment horizontal="center"/>
      <protection locked="0"/>
    </xf>
    <xf numFmtId="1" fontId="2" fillId="0" borderId="14" xfId="57" applyNumberFormat="1" applyFont="1" applyFill="1" applyBorder="1" applyAlignment="1" applyProtection="1" quotePrefix="1">
      <alignment horizontal="centerContinuous"/>
      <protection locked="0"/>
    </xf>
    <xf numFmtId="176" fontId="21" fillId="0" borderId="14" xfId="57" applyNumberFormat="1" applyFont="1" applyFill="1" applyBorder="1" applyAlignment="1">
      <alignment horizontal="center"/>
      <protection/>
    </xf>
    <xf numFmtId="176" fontId="38" fillId="0" borderId="14" xfId="57" applyNumberFormat="1" applyFont="1" applyFill="1" applyBorder="1" applyAlignment="1">
      <alignment horizontal="center"/>
      <protection/>
    </xf>
    <xf numFmtId="176" fontId="38" fillId="0" borderId="12" xfId="57" applyNumberFormat="1" applyFont="1" applyFill="1" applyBorder="1" applyAlignment="1">
      <alignment horizontal="center"/>
      <protection/>
    </xf>
    <xf numFmtId="0" fontId="41" fillId="0" borderId="14" xfId="59" applyFont="1" applyFill="1" applyBorder="1" applyAlignment="1" applyProtection="1">
      <alignment horizontal="center"/>
      <protection locked="0"/>
    </xf>
    <xf numFmtId="177" fontId="27" fillId="0" borderId="14" xfId="57" applyNumberFormat="1" applyFont="1" applyFill="1" applyBorder="1" applyAlignment="1" applyProtection="1">
      <alignment horizontal="center"/>
      <protection locked="0"/>
    </xf>
    <xf numFmtId="1" fontId="27" fillId="0" borderId="14" xfId="57" applyNumberFormat="1" applyFont="1" applyFill="1" applyBorder="1" applyAlignment="1" applyProtection="1" quotePrefix="1">
      <alignment horizontal="centerContinuous"/>
      <protection locked="0"/>
    </xf>
    <xf numFmtId="0" fontId="27" fillId="0" borderId="12" xfId="57" applyNumberFormat="1" applyFont="1" applyFill="1" applyBorder="1" applyAlignment="1" applyProtection="1">
      <alignment horizontal="center"/>
      <protection locked="0"/>
    </xf>
    <xf numFmtId="1" fontId="27" fillId="0" borderId="14" xfId="57" applyNumberFormat="1" applyFont="1" applyFill="1" applyBorder="1" applyAlignment="1" applyProtection="1">
      <alignment horizontal="centerContinuous"/>
      <protection locked="0"/>
    </xf>
    <xf numFmtId="176" fontId="41" fillId="0" borderId="14" xfId="59" applyNumberFormat="1" applyFont="1" applyFill="1" applyBorder="1" applyAlignment="1" applyProtection="1">
      <alignment horizontal="center"/>
      <protection locked="0"/>
    </xf>
    <xf numFmtId="0" fontId="29" fillId="0" borderId="14" xfId="57" applyFont="1" applyFill="1" applyBorder="1" applyAlignment="1">
      <alignment horizontal="center"/>
      <protection/>
    </xf>
    <xf numFmtId="0" fontId="29" fillId="0" borderId="12" xfId="57" applyFont="1" applyFill="1" applyBorder="1" applyAlignment="1">
      <alignment horizontal="center"/>
      <protection/>
    </xf>
    <xf numFmtId="0" fontId="41" fillId="0" borderId="14" xfId="59" applyNumberFormat="1" applyFont="1" applyFill="1" applyBorder="1" applyAlignment="1" applyProtection="1">
      <alignment horizontal="center"/>
      <protection locked="0"/>
    </xf>
    <xf numFmtId="0" fontId="9" fillId="33" borderId="11" xfId="57" applyFont="1" applyFill="1" applyBorder="1" applyAlignment="1">
      <alignment horizontal="center"/>
      <protection/>
    </xf>
    <xf numFmtId="0" fontId="9" fillId="33" borderId="42" xfId="57" applyFont="1" applyFill="1" applyBorder="1" applyAlignment="1">
      <alignment horizontal="center"/>
      <protection/>
    </xf>
    <xf numFmtId="0" fontId="9" fillId="33" borderId="14" xfId="57" applyFont="1" applyFill="1" applyBorder="1" applyAlignment="1">
      <alignment horizontal="center"/>
      <protection/>
    </xf>
    <xf numFmtId="0" fontId="9" fillId="33" borderId="31" xfId="57" applyFont="1" applyFill="1" applyBorder="1" applyAlignment="1">
      <alignment horizontal="center"/>
      <protection/>
    </xf>
    <xf numFmtId="0" fontId="9" fillId="33" borderId="43" xfId="57" applyFont="1" applyFill="1" applyBorder="1" applyAlignment="1">
      <alignment horizontal="center"/>
      <protection/>
    </xf>
    <xf numFmtId="0" fontId="9" fillId="33" borderId="44" xfId="57" applyFont="1" applyFill="1" applyBorder="1" applyAlignment="1">
      <alignment horizontal="center"/>
      <protection/>
    </xf>
    <xf numFmtId="0" fontId="9" fillId="33" borderId="41" xfId="57" applyFont="1" applyFill="1" applyBorder="1" applyAlignment="1">
      <alignment horizontal="center"/>
      <protection/>
    </xf>
    <xf numFmtId="49" fontId="27" fillId="0" borderId="0" xfId="56" applyNumberFormat="1" applyFont="1" applyBorder="1" applyAlignment="1" applyProtection="1" quotePrefix="1">
      <alignment horizontal="left"/>
      <protection locked="0"/>
    </xf>
    <xf numFmtId="49" fontId="27" fillId="0" borderId="0" xfId="56" applyNumberFormat="1" applyFont="1" applyBorder="1" applyAlignment="1" quotePrefix="1">
      <alignment horizontal="left"/>
      <protection/>
    </xf>
    <xf numFmtId="49" fontId="27" fillId="0" borderId="0" xfId="56" applyNumberFormat="1" applyFont="1" applyAlignment="1" quotePrefix="1">
      <alignment horizontal="lef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21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8" customWidth="1"/>
    <col min="2" max="2" width="4.375" style="29" customWidth="1"/>
    <col min="3" max="3" width="17.00390625" style="29" customWidth="1"/>
    <col min="4" max="4" width="18.25390625" style="29" customWidth="1"/>
    <col min="5" max="5" width="5.25390625" style="28" customWidth="1"/>
    <col min="6" max="6" width="8.875" style="30" customWidth="1"/>
    <col min="7" max="7" width="7.875" style="28" customWidth="1"/>
    <col min="8" max="8" width="7.75390625" style="50" customWidth="1"/>
    <col min="9" max="9" width="9.125" style="0" customWidth="1"/>
    <col min="10" max="10" width="7.25390625" style="28" customWidth="1"/>
    <col min="11" max="11" width="5.75390625" style="28" customWidth="1"/>
    <col min="12" max="16384" width="10.00390625" style="28" customWidth="1"/>
  </cols>
  <sheetData>
    <row r="1" spans="1:9" s="58" customFormat="1" ht="12.75">
      <c r="A1" s="39" t="s">
        <v>85</v>
      </c>
      <c r="B1" s="36"/>
      <c r="C1" s="36"/>
      <c r="D1" s="36"/>
      <c r="E1" s="37"/>
      <c r="F1" s="38"/>
      <c r="G1" s="55"/>
      <c r="H1" s="55"/>
      <c r="I1" s="37"/>
    </row>
    <row r="2" spans="1:9" s="58" customFormat="1" ht="12.75">
      <c r="A2" s="39" t="s">
        <v>86</v>
      </c>
      <c r="B2" s="36"/>
      <c r="C2" s="36"/>
      <c r="D2" s="36"/>
      <c r="E2" s="37"/>
      <c r="F2" s="38"/>
      <c r="G2" s="55"/>
      <c r="H2" s="55"/>
      <c r="I2" s="37"/>
    </row>
    <row r="3" spans="1:8" s="41" customFormat="1" ht="12.75">
      <c r="A3" s="42"/>
      <c r="C3" s="35"/>
      <c r="D3" s="40"/>
      <c r="E3" s="43" t="s">
        <v>38</v>
      </c>
      <c r="F3" s="43">
        <v>6</v>
      </c>
      <c r="H3" s="51" t="s">
        <v>47</v>
      </c>
    </row>
    <row r="4" spans="1:10" s="41" customFormat="1" ht="12.75">
      <c r="A4" s="44"/>
      <c r="B4" s="44"/>
      <c r="C4" s="44"/>
      <c r="D4" s="44"/>
      <c r="E4" s="43" t="s">
        <v>39</v>
      </c>
      <c r="F4" s="43">
        <v>20</v>
      </c>
      <c r="H4" s="52">
        <v>80</v>
      </c>
      <c r="J4" s="41">
        <v>20</v>
      </c>
    </row>
    <row r="5" spans="1:9" s="41" customFormat="1" ht="12.75">
      <c r="A5" s="45" t="s">
        <v>40</v>
      </c>
      <c r="B5" s="45" t="s">
        <v>41</v>
      </c>
      <c r="C5" s="46" t="s">
        <v>42</v>
      </c>
      <c r="D5" s="46"/>
      <c r="E5" s="47" t="s">
        <v>43</v>
      </c>
      <c r="F5" s="47" t="s">
        <v>71</v>
      </c>
      <c r="G5" s="47" t="s">
        <v>45</v>
      </c>
      <c r="H5" s="47" t="s">
        <v>70</v>
      </c>
      <c r="I5" s="47" t="s">
        <v>44</v>
      </c>
    </row>
    <row r="6" spans="1:9" ht="12.75">
      <c r="A6" s="140">
        <v>1</v>
      </c>
      <c r="B6" s="141">
        <v>1</v>
      </c>
      <c r="C6" s="33" t="s">
        <v>73</v>
      </c>
      <c r="D6" s="34" t="s">
        <v>74</v>
      </c>
      <c r="E6" s="48">
        <v>0.5</v>
      </c>
      <c r="F6" s="170">
        <f>SUMIF(Гандикап!A:A,B6,Гандикап!E:E)+SUMIF(Гандикап!A:A,B6,Гандикап!F:F)</f>
        <v>40.5</v>
      </c>
      <c r="G6" s="49">
        <f>SUMIF(Расклады!$C:$C,$B6,Расклады!A:A)+SUMIF(Расклады!$I:$I,$B6,Расклады!K:K)+SUMIF(Расклады!$O:$O,$B6,Расклады!M:M)+SUMIF(Расклады!$U:$U,$B6,Расклады!W:W)</f>
        <v>29</v>
      </c>
      <c r="H6" s="169">
        <f>(SUMIF(Расклады!$C:$C,$B6,Расклады!B:B)+SUMIF(Расклады!$I:$I,$B6,Расклады!J:J)+SUMIF(Расклады!$O:$O,$B6,Расклады!N:N)+SUMIF(Расклады!$U:$U,$B6,Расклады!V:V))/$H$4</f>
        <v>0.6125</v>
      </c>
      <c r="I6" s="56">
        <v>8</v>
      </c>
    </row>
    <row r="7" spans="1:9" ht="12.75">
      <c r="A7" s="143">
        <v>2</v>
      </c>
      <c r="B7" s="141">
        <v>5</v>
      </c>
      <c r="C7" s="33" t="s">
        <v>81</v>
      </c>
      <c r="D7" s="34" t="s">
        <v>82</v>
      </c>
      <c r="E7" s="48">
        <v>-1</v>
      </c>
      <c r="F7" s="170">
        <f>SUMIF(Гандикап!A:A,B7,Гандикап!E:E)+SUMIF(Гандикап!A:A,B7,Гандикап!F:F)</f>
        <v>37</v>
      </c>
      <c r="G7" s="49">
        <f>SUMIF(Расклады!$C:$C,$B7,Расклады!A:A)+SUMIF(Расклады!$I:$I,$B7,Расклады!K:K)+SUMIF(Расклады!$O:$O,$B7,Расклады!M:M)+SUMIF(Расклады!$U:$U,$B7,Расклады!W:W)</f>
        <v>26</v>
      </c>
      <c r="H7" s="169">
        <f>(SUMIF(Расклады!$C:$C,$B7,Расклады!B:B)+SUMIF(Расклады!$I:$I,$B7,Расклады!J:J)+SUMIF(Расклады!$O:$O,$B7,Расклады!N:N)+SUMIF(Расклады!$U:$U,$B7,Расклады!V:V))/$H$4</f>
        <v>0.625</v>
      </c>
      <c r="I7" s="56">
        <v>2</v>
      </c>
    </row>
    <row r="8" spans="1:9" ht="12.75">
      <c r="A8" s="143">
        <v>3</v>
      </c>
      <c r="B8" s="141">
        <v>6</v>
      </c>
      <c r="C8" s="33" t="s">
        <v>83</v>
      </c>
      <c r="D8" s="34" t="s">
        <v>84</v>
      </c>
      <c r="E8" s="48">
        <v>1</v>
      </c>
      <c r="F8" s="170">
        <f>SUMIF(Гандикап!A:A,B8,Гандикап!E:E)+SUMIF(Гандикап!A:A,B8,Гандикап!F:F)</f>
        <v>31</v>
      </c>
      <c r="G8" s="49">
        <f>SUMIF(Расклады!$C:$C,$B8,Расклады!A:A)+SUMIF(Расклады!$I:$I,$B8,Расклады!K:K)+SUMIF(Расклады!$O:$O,$B8,Расклады!M:M)+SUMIF(Расклады!$U:$U,$B8,Расклады!W:W)</f>
        <v>-6</v>
      </c>
      <c r="H8" s="169">
        <f>(SUMIF(Расклады!$C:$C,$B8,Расклады!B:B)+SUMIF(Расклады!$I:$I,$B8,Расклады!J:J)+SUMIF(Расклады!$O:$O,$B8,Расклады!N:N)+SUMIF(Расклады!$U:$U,$B8,Расклады!V:V))/$H$4</f>
        <v>0.575</v>
      </c>
      <c r="I8" s="50">
        <v>1</v>
      </c>
    </row>
    <row r="9" spans="1:9" ht="12.75">
      <c r="A9" s="140">
        <v>4</v>
      </c>
      <c r="B9" s="142">
        <v>2</v>
      </c>
      <c r="C9" s="33" t="s">
        <v>75</v>
      </c>
      <c r="D9" s="34" t="s">
        <v>76</v>
      </c>
      <c r="E9" s="48">
        <v>-0.5</v>
      </c>
      <c r="F9" s="170">
        <f>SUMIF(Гандикап!A:A,B9,Гандикап!E:E)+SUMIF(Гандикап!A:A,B9,Гандикап!F:F)</f>
        <v>28</v>
      </c>
      <c r="G9" s="49">
        <f>SUMIF(Расклады!$C:$C,$B9,Расклады!A:A)+SUMIF(Расклады!$I:$I,$B9,Расклады!K:K)+SUMIF(Расклады!$O:$O,$B9,Расклады!M:M)+SUMIF(Расклады!$U:$U,$B9,Расклады!W:W)</f>
        <v>-8.25</v>
      </c>
      <c r="H9" s="169">
        <f>(SUMIF(Расклады!$C:$C,$B9,Расклады!B:B)+SUMIF(Расклады!$I:$I,$B9,Расклады!J:J)+SUMIF(Расклады!$O:$O,$B9,Расклады!N:N)+SUMIF(Расклады!$U:$U,$B9,Расклады!V:V))/$H$4</f>
        <v>0.45</v>
      </c>
      <c r="I9" s="56"/>
    </row>
    <row r="10" spans="1:9" ht="12.75">
      <c r="A10" s="140">
        <v>5</v>
      </c>
      <c r="B10" s="142">
        <v>3</v>
      </c>
      <c r="C10" s="33" t="s">
        <v>77</v>
      </c>
      <c r="D10" s="34" t="s">
        <v>78</v>
      </c>
      <c r="E10" s="48">
        <v>1</v>
      </c>
      <c r="F10" s="170">
        <f>SUMIF(Гандикап!A:A,B10,Гандикап!E:E)+SUMIF(Гандикап!A:A,B10,Гандикап!F:F)</f>
        <v>23</v>
      </c>
      <c r="G10" s="49">
        <f>SUMIF(Расклады!$C:$C,$B10,Расклады!A:A)+SUMIF(Расклады!$I:$I,$B10,Расклады!K:K)+SUMIF(Расклады!$O:$O,$B10,Расклады!M:M)+SUMIF(Расклады!$U:$U,$B10,Расклады!W:W)</f>
        <v>-27.75</v>
      </c>
      <c r="H10" s="169">
        <f>(SUMIF(Расклады!$C:$C,$B10,Расклады!B:B)+SUMIF(Расклады!$I:$I,$B10,Расклады!J:J)+SUMIF(Расклады!$O:$O,$B10,Расклады!N:N)+SUMIF(Расклады!$U:$U,$B10,Расклады!V:V))/$H$4</f>
        <v>0.4</v>
      </c>
      <c r="I10" s="50"/>
    </row>
    <row r="11" spans="1:9" ht="12.75">
      <c r="A11" s="140">
        <v>6</v>
      </c>
      <c r="B11" s="141">
        <v>4</v>
      </c>
      <c r="C11" s="33" t="s">
        <v>79</v>
      </c>
      <c r="D11" s="34" t="s">
        <v>80</v>
      </c>
      <c r="E11" s="48">
        <v>1</v>
      </c>
      <c r="F11" s="170">
        <f>SUMIF(Гандикап!A:A,B11,Гандикап!E:E)+SUMIF(Гандикап!A:A,B11,Гандикап!F:F)</f>
        <v>20.5</v>
      </c>
      <c r="G11" s="49">
        <f>SUMIF(Расклады!$C:$C,$B11,Расклады!A:A)+SUMIF(Расклады!$I:$I,$B11,Расклады!K:K)+SUMIF(Расклады!$O:$O,$B11,Расклады!M:M)+SUMIF(Расклады!$U:$U,$B11,Расклады!W:W)</f>
        <v>-13</v>
      </c>
      <c r="H11" s="169">
        <f>(SUMIF(Расклады!$C:$C,$B11,Расклады!B:B)+SUMIF(Расклады!$I:$I,$B11,Расклады!J:J)+SUMIF(Расклады!$O:$O,$B11,Расклады!N:N)+SUMIF(Расклады!$U:$U,$B11,Расклады!V:V))/$H$4</f>
        <v>0.3375</v>
      </c>
      <c r="I11" s="50"/>
    </row>
    <row r="12" ht="12.75">
      <c r="F12" s="155"/>
    </row>
    <row r="15" spans="4:9" ht="12.75">
      <c r="D15" s="28"/>
      <c r="E15" s="30"/>
      <c r="F15" s="28"/>
      <c r="G15" s="50"/>
      <c r="H15"/>
      <c r="I15" s="28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3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25390625" style="29" bestFit="1" customWidth="1"/>
    <col min="2" max="2" width="9.125" style="29" bestFit="1" customWidth="1"/>
    <col min="3" max="3" width="9.625" style="30" customWidth="1"/>
    <col min="4" max="4" width="9.125" style="0" customWidth="1"/>
    <col min="5" max="6" width="8.375" style="28" customWidth="1"/>
    <col min="7" max="16384" width="10.00390625" style="28" customWidth="1"/>
  </cols>
  <sheetData>
    <row r="1" ht="12.75">
      <c r="A1" s="29">
        <f>Пары!F3</f>
        <v>6</v>
      </c>
    </row>
    <row r="2" spans="1:6" s="41" customFormat="1" ht="12.75">
      <c r="A2" s="45" t="s">
        <v>68</v>
      </c>
      <c r="B2" s="45" t="s">
        <v>69</v>
      </c>
      <c r="C2" s="47" t="s">
        <v>45</v>
      </c>
      <c r="D2" s="47" t="s">
        <v>64</v>
      </c>
      <c r="E2" s="47" t="s">
        <v>65</v>
      </c>
      <c r="F2" s="47" t="s">
        <v>67</v>
      </c>
    </row>
    <row r="3" spans="1:8" ht="12.75">
      <c r="A3" s="141">
        <v>1</v>
      </c>
      <c r="B3" s="158">
        <v>2</v>
      </c>
      <c r="C3" s="49">
        <f>SUMIF(Расклады!X:X,A3&amp;"+"&amp;B3,Расклады!A:A)+SUMIF(Расклады!X:X,B3&amp;"+"&amp;A3,Расклады!K:K)+SUMIF(Расклады!AA:AA,A3&amp;"+"&amp;B3,Расклады!M:M)+SUMIF(Расклады!AA:AA,B3&amp;"+"&amp;A3,Расклады!W:W)</f>
        <v>1.5</v>
      </c>
      <c r="D3" s="154">
        <f>COUNTIF(Расклады!X:AA,A3&amp;"+"&amp;B3)+COUNTIF(Расклады!X:AA,B3&amp;"+"&amp;A3)</f>
        <v>4</v>
      </c>
      <c r="E3" s="157">
        <f>IF(D3=2,MATCH(C3,{-40000,-6.9999999999,-2.9999999999,3,7,40000},1)/2-0.5,IF(D3=3,MATCH(C3,{-40000,-9.9999999999,-6.9999999999,-2.9999999999,3,7,10,40000},1)/2-0.5,IF(D3=4,MATCH(C3,{-40000,-12.9999999999,-9.9999999999,-6.9999999999,-2.9999999999,3,7,10,13,40000},1)/2-0.5)))</f>
        <v>2</v>
      </c>
      <c r="F3" s="156">
        <f>SUMIF(Расклады!X:X,A3&amp;"+"&amp;B3,Расклады!Y:Y)+SUMIF(Расклады!X:X,B3&amp;"+"&amp;A3,Расклады!Z:Z)+SUMIF(Расклады!AA:AA,A3&amp;"+"&amp;B3,Расклады!AB:AB)+SUMIF(Расклады!AA:AA,B3&amp;"+"&amp;A3,Расклады!AC:AC)</f>
        <v>4</v>
      </c>
      <c r="G3" s="41"/>
      <c r="H3" s="58"/>
    </row>
    <row r="4" spans="1:6" ht="12.75">
      <c r="A4" s="141">
        <f>IF(B4=1,A3+1,IF(B4="---","---",A3))</f>
        <v>1</v>
      </c>
      <c r="B4" s="158">
        <f aca="true" t="shared" si="0" ref="B4:B33">IF(B3="---","---",IF(AND(A3=A$1,B3+1=A$1),"---",IF(B3=A$1,1,IF(B3+1=A3,B3+2,B3+1))))</f>
        <v>3</v>
      </c>
      <c r="C4" s="49">
        <f>SUMIF(Расклады!X:X,A4&amp;"+"&amp;B4,Расклады!A:A)+SUMIF(Расклады!X:X,B4&amp;"+"&amp;A4,Расклады!K:K)+SUMIF(Расклады!AA:AA,A4&amp;"+"&amp;B4,Расклады!M:M)+SUMIF(Расклады!AA:AA,B4&amp;"+"&amp;A4,Расклады!W:W)</f>
        <v>4.25</v>
      </c>
      <c r="D4" s="154">
        <f>COUNTIF(Расклады!X:AA,A4&amp;"+"&amp;B4)+COUNTIF(Расклады!X:AA,B4&amp;"+"&amp;A4)</f>
        <v>4</v>
      </c>
      <c r="E4" s="157">
        <f>IF(D4=2,MATCH(C4,{-40000,-6.9999999999,-2.9999999999,3,7,40000},1)/2-0.5,IF(D4=3,MATCH(C4,{-40000,-9.9999999999,-6.9999999999,-2.9999999999,3,7,10,40000},1)/2-0.5,IF(D4=4,MATCH(C4,{-40000,-12.9999999999,-9.9999999999,-6.9999999999,-2.9999999999,3,7,10,13,40000},1)/2-0.5)))</f>
        <v>2.5</v>
      </c>
      <c r="F4" s="156">
        <f>SUMIF(Расклады!X:X,A4&amp;"+"&amp;B4,Расклады!Y:Y)+SUMIF(Расклады!X:X,B4&amp;"+"&amp;A4,Расклады!Z:Z)+SUMIF(Расклады!AA:AA,A4&amp;"+"&amp;B4,Расклады!AB:AB)+SUMIF(Расклады!AA:AA,B4&amp;"+"&amp;A4,Расклады!AC:AC)</f>
        <v>6</v>
      </c>
    </row>
    <row r="5" spans="1:6" ht="12.75">
      <c r="A5" s="141">
        <f aca="true" t="shared" si="1" ref="A5:A68">IF(B5=1,A4+1,IF(B5="---","---",A4))</f>
        <v>1</v>
      </c>
      <c r="B5" s="158">
        <f t="shared" si="0"/>
        <v>4</v>
      </c>
      <c r="C5" s="49">
        <f>SUMIF(Расклады!X:X,A5&amp;"+"&amp;B5,Расклады!A:A)+SUMIF(Расклады!X:X,B5&amp;"+"&amp;A5,Расклады!K:K)+SUMIF(Расклады!AA:AA,A5&amp;"+"&amp;B5,Расклады!M:M)+SUMIF(Расклады!AA:AA,B5&amp;"+"&amp;A5,Расклады!W:W)</f>
        <v>8.25</v>
      </c>
      <c r="D5" s="154">
        <f>COUNTIF(Расклады!X:AA,A5&amp;"+"&amp;B5)+COUNTIF(Расклады!X:AA,B5&amp;"+"&amp;A5)</f>
        <v>4</v>
      </c>
      <c r="E5" s="157">
        <f>IF(D5=2,MATCH(C5,{-40000,-6.9999999999,-2.9999999999,3,7,40000},1)/2-0.5,IF(D5=3,MATCH(C5,{-40000,-9.9999999999,-6.9999999999,-2.9999999999,3,7,10,40000},1)/2-0.5,IF(D5=4,MATCH(C5,{-40000,-12.9999999999,-9.9999999999,-6.9999999999,-2.9999999999,3,7,10,13,40000},1)/2-0.5)))</f>
        <v>3</v>
      </c>
      <c r="F5" s="156">
        <f>SUMIF(Расклады!X:X,A5&amp;"+"&amp;B5,Расклады!Y:Y)+SUMIF(Расклады!X:X,B5&amp;"+"&amp;A5,Расклады!Z:Z)+SUMIF(Расклады!AA:AA,A5&amp;"+"&amp;B5,Расклады!AB:AB)+SUMIF(Расклады!AA:AA,B5&amp;"+"&amp;A5,Расклады!AC:AC)</f>
        <v>7</v>
      </c>
    </row>
    <row r="6" spans="1:6" ht="12.75">
      <c r="A6" s="141">
        <f t="shared" si="1"/>
        <v>1</v>
      </c>
      <c r="B6" s="158">
        <f t="shared" si="0"/>
        <v>5</v>
      </c>
      <c r="C6" s="49">
        <f>SUMIF(Расклады!X:X,A6&amp;"+"&amp;B6,Расклады!A:A)+SUMIF(Расклады!X:X,B6&amp;"+"&amp;A6,Расклады!K:K)+SUMIF(Расклады!AA:AA,A6&amp;"+"&amp;B6,Расклады!M:M)+SUMIF(Расклады!AA:AA,B6&amp;"+"&amp;A6,Расклады!W:W)</f>
        <v>11.75</v>
      </c>
      <c r="D6" s="154">
        <f>COUNTIF(Расклады!X:AA,A6&amp;"+"&amp;B6)+COUNTIF(Расклады!X:AA,B6&amp;"+"&amp;A6)</f>
        <v>4</v>
      </c>
      <c r="E6" s="157">
        <f>IF(D6=2,MATCH(C6,{-40000,-6.9999999999,-2.9999999999,3,7,40000},1)/2-0.5,IF(D6=3,MATCH(C6,{-40000,-9.9999999999,-6.9999999999,-2.9999999999,3,7,10,40000},1)/2-0.5,IF(D6=4,MATCH(C6,{-40000,-12.9999999999,-9.9999999999,-6.9999999999,-2.9999999999,3,7,10,13,40000},1)/2-0.5)))</f>
        <v>3.5</v>
      </c>
      <c r="F6" s="156">
        <f>SUMIF(Расклады!X:X,A6&amp;"+"&amp;B6,Расклады!Y:Y)+SUMIF(Расклады!X:X,B6&amp;"+"&amp;A6,Расклады!Z:Z)+SUMIF(Расклады!AA:AA,A6&amp;"+"&amp;B6,Расклады!AB:AB)+SUMIF(Расклады!AA:AA,B6&amp;"+"&amp;A6,Расклады!AC:AC)</f>
        <v>7</v>
      </c>
    </row>
    <row r="7" spans="1:7" ht="12.75">
      <c r="A7" s="141">
        <f t="shared" si="1"/>
        <v>1</v>
      </c>
      <c r="B7" s="158">
        <f t="shared" si="0"/>
        <v>6</v>
      </c>
      <c r="C7" s="49">
        <f>SUMIF(Расклады!X:X,A7&amp;"+"&amp;B7,Расклады!A:A)+SUMIF(Расклады!X:X,B7&amp;"+"&amp;A7,Расклады!K:K)+SUMIF(Расклады!AA:AA,A7&amp;"+"&amp;B7,Расклады!M:M)+SUMIF(Расклады!AA:AA,B7&amp;"+"&amp;A7,Расклады!W:W)</f>
        <v>3.25</v>
      </c>
      <c r="D7" s="154">
        <f>COUNTIF(Расклады!X:AA,A7&amp;"+"&amp;B7)+COUNTIF(Расклады!X:AA,B7&amp;"+"&amp;A7)</f>
        <v>4</v>
      </c>
      <c r="E7" s="157">
        <f>IF(D7=2,MATCH(C7,{-40000,-6.9999999999,-2.9999999999,3,7,40000},1)/2-0.5,IF(D7=3,MATCH(C7,{-40000,-9.9999999999,-6.9999999999,-2.9999999999,3,7,10,40000},1)/2-0.5,IF(D7=4,MATCH(C7,{-40000,-12.9999999999,-9.9999999999,-6.9999999999,-2.9999999999,3,7,10,13,40000},1)/2-0.5)))</f>
        <v>2.5</v>
      </c>
      <c r="F7" s="156">
        <f>SUMIF(Расклады!X:X,A7&amp;"+"&amp;B7,Расклады!Y:Y)+SUMIF(Расклады!X:X,B7&amp;"+"&amp;A7,Расклады!Z:Z)+SUMIF(Расклады!AA:AA,A7&amp;"+"&amp;B7,Расклады!AB:AB)+SUMIF(Расклады!AA:AA,B7&amp;"+"&amp;A7,Расклады!AC:AC)</f>
        <v>3</v>
      </c>
      <c r="G7" s="155"/>
    </row>
    <row r="8" spans="1:6" ht="12.75">
      <c r="A8" s="141">
        <f t="shared" si="1"/>
        <v>2</v>
      </c>
      <c r="B8" s="158">
        <f t="shared" si="0"/>
        <v>1</v>
      </c>
      <c r="C8" s="49">
        <f>SUMIF(Расклады!X:X,A8&amp;"+"&amp;B8,Расклады!A:A)+SUMIF(Расклады!X:X,B8&amp;"+"&amp;A8,Расклады!K:K)+SUMIF(Расклады!AA:AA,A8&amp;"+"&amp;B8,Расклады!M:M)+SUMIF(Расклады!AA:AA,B8&amp;"+"&amp;A8,Расклады!W:W)</f>
        <v>-1.5</v>
      </c>
      <c r="D8" s="154">
        <f>COUNTIF(Расклады!X:AA,A8&amp;"+"&amp;B8)+COUNTIF(Расклады!X:AA,B8&amp;"+"&amp;A8)</f>
        <v>4</v>
      </c>
      <c r="E8" s="157">
        <f>IF(D8=2,MATCH(C8,{-40000,-6.9999999999,-2.9999999999,3,7,40000},1)/2-0.5,IF(D8=3,MATCH(C8,{-40000,-9.9999999999,-6.9999999999,-2.9999999999,3,7,10,40000},1)/2-0.5,IF(D8=4,MATCH(C8,{-40000,-12.9999999999,-9.9999999999,-6.9999999999,-2.9999999999,3,7,10,13,40000},1)/2-0.5)))</f>
        <v>2</v>
      </c>
      <c r="F8" s="156">
        <f>SUMIF(Расклады!X:X,A8&amp;"+"&amp;B8,Расклады!Y:Y)+SUMIF(Расклады!X:X,B8&amp;"+"&amp;A8,Расклады!Z:Z)+SUMIF(Расклады!AA:AA,A8&amp;"+"&amp;B8,Расклады!AB:AB)+SUMIF(Расклады!AA:AA,B8&amp;"+"&amp;A8,Расклады!AC:AC)</f>
        <v>4</v>
      </c>
    </row>
    <row r="9" spans="1:6" ht="12.75">
      <c r="A9" s="141">
        <f t="shared" si="1"/>
        <v>2</v>
      </c>
      <c r="B9" s="158">
        <f t="shared" si="0"/>
        <v>3</v>
      </c>
      <c r="C9" s="49">
        <f>SUMIF(Расклады!X:X,A9&amp;"+"&amp;B9,Расклады!A:A)+SUMIF(Расклады!X:X,B9&amp;"+"&amp;A9,Расклады!K:K)+SUMIF(Расклады!AA:AA,A9&amp;"+"&amp;B9,Расклады!M:M)+SUMIF(Расклады!AA:AA,B9&amp;"+"&amp;A9,Расклады!W:W)</f>
        <v>5.75</v>
      </c>
      <c r="D9" s="154">
        <f>COUNTIF(Расклады!X:AA,A9&amp;"+"&amp;B9)+COUNTIF(Расклады!X:AA,B9&amp;"+"&amp;A9)</f>
        <v>4</v>
      </c>
      <c r="E9" s="157">
        <f>IF(D9=2,MATCH(C9,{-40000,-6.9999999999,-2.9999999999,3,7,40000},1)/2-0.5,IF(D9=3,MATCH(C9,{-40000,-9.9999999999,-6.9999999999,-2.9999999999,3,7,10,40000},1)/2-0.5,IF(D9=4,MATCH(C9,{-40000,-12.9999999999,-9.9999999999,-6.9999999999,-2.9999999999,3,7,10,13,40000},1)/2-0.5)))</f>
        <v>2.5</v>
      </c>
      <c r="F9" s="156">
        <f>SUMIF(Расклады!X:X,A9&amp;"+"&amp;B9,Расклады!Y:Y)+SUMIF(Расклады!X:X,B9&amp;"+"&amp;A9,Расклады!Z:Z)+SUMIF(Расклады!AA:AA,A9&amp;"+"&amp;B9,Расклады!AB:AB)+SUMIF(Расклады!AA:AA,B9&amp;"+"&amp;A9,Расклады!AC:AC)</f>
        <v>5</v>
      </c>
    </row>
    <row r="10" spans="1:6" ht="12.75">
      <c r="A10" s="141">
        <f t="shared" si="1"/>
        <v>2</v>
      </c>
      <c r="B10" s="158">
        <f t="shared" si="0"/>
        <v>4</v>
      </c>
      <c r="C10" s="49">
        <f>SUMIF(Расклады!X:X,A10&amp;"+"&amp;B10,Расклады!A:A)+SUMIF(Расклады!X:X,B10&amp;"+"&amp;A10,Расклады!K:K)+SUMIF(Расклады!AA:AA,A10&amp;"+"&amp;B10,Расклады!M:M)+SUMIF(Расклады!AA:AA,B10&amp;"+"&amp;A10,Расклады!W:W)</f>
        <v>-9.5</v>
      </c>
      <c r="D10" s="154">
        <f>COUNTIF(Расклады!X:AA,A10&amp;"+"&amp;B10)+COUNTIF(Расклады!X:AA,B10&amp;"+"&amp;A10)</f>
        <v>4</v>
      </c>
      <c r="E10" s="157">
        <f>IF(D10=2,MATCH(C10,{-40000,-6.9999999999,-2.9999999999,3,7,40000},1)/2-0.5,IF(D10=3,MATCH(C10,{-40000,-9.9999999999,-6.9999999999,-2.9999999999,3,7,10,40000},1)/2-0.5,IF(D10=4,MATCH(C10,{-40000,-12.9999999999,-9.9999999999,-6.9999999999,-2.9999999999,3,7,10,13,40000},1)/2-0.5)))</f>
        <v>1</v>
      </c>
      <c r="F10" s="156">
        <f>SUMIF(Расклады!X:X,A10&amp;"+"&amp;B10,Расклады!Y:Y)+SUMIF(Расклады!X:X,B10&amp;"+"&amp;A10,Расклады!Z:Z)+SUMIF(Расклады!AA:AA,A10&amp;"+"&amp;B10,Расклады!AB:AB)+SUMIF(Расклады!AA:AA,B10&amp;"+"&amp;A10,Расклады!AC:AC)</f>
        <v>3</v>
      </c>
    </row>
    <row r="11" spans="1:6" ht="12.75">
      <c r="A11" s="141">
        <f t="shared" si="1"/>
        <v>2</v>
      </c>
      <c r="B11" s="158">
        <f t="shared" si="0"/>
        <v>5</v>
      </c>
      <c r="C11" s="49">
        <f>SUMIF(Расклады!X:X,A11&amp;"+"&amp;B11,Расклады!A:A)+SUMIF(Расклады!X:X,B11&amp;"+"&amp;A11,Расклады!K:K)+SUMIF(Расклады!AA:AA,A11&amp;"+"&amp;B11,Расклады!M:M)+SUMIF(Расклады!AA:AA,B11&amp;"+"&amp;A11,Расклады!W:W)</f>
        <v>-12.25</v>
      </c>
      <c r="D11" s="154">
        <f>COUNTIF(Расклады!X:AA,A11&amp;"+"&amp;B11)+COUNTIF(Расклады!X:AA,B11&amp;"+"&amp;A11)</f>
        <v>4</v>
      </c>
      <c r="E11" s="157">
        <f>IF(D11=2,MATCH(C11,{-40000,-6.9999999999,-2.9999999999,3,7,40000},1)/2-0.5,IF(D11=3,MATCH(C11,{-40000,-9.9999999999,-6.9999999999,-2.9999999999,3,7,10,40000},1)/2-0.5,IF(D11=4,MATCH(C11,{-40000,-12.9999999999,-9.9999999999,-6.9999999999,-2.9999999999,3,7,10,13,40000},1)/2-0.5)))</f>
        <v>0.5</v>
      </c>
      <c r="F11" s="156">
        <f>SUMIF(Расклады!X:X,A11&amp;"+"&amp;B11,Расклады!Y:Y)+SUMIF(Расклады!X:X,B11&amp;"+"&amp;A11,Расклады!Z:Z)+SUMIF(Расклады!AA:AA,A11&amp;"+"&amp;B11,Расклады!AB:AB)+SUMIF(Расклады!AA:AA,B11&amp;"+"&amp;A11,Расклады!AC:AC)</f>
        <v>1</v>
      </c>
    </row>
    <row r="12" spans="1:6" ht="12.75">
      <c r="A12" s="141">
        <f t="shared" si="1"/>
        <v>2</v>
      </c>
      <c r="B12" s="158">
        <f t="shared" si="0"/>
        <v>6</v>
      </c>
      <c r="C12" s="49">
        <f>SUMIF(Расклады!X:X,A12&amp;"+"&amp;B12,Расклады!A:A)+SUMIF(Расклады!X:X,B12&amp;"+"&amp;A12,Расклады!K:K)+SUMIF(Расклады!AA:AA,A12&amp;"+"&amp;B12,Расклады!M:M)+SUMIF(Расклады!AA:AA,B12&amp;"+"&amp;A12,Расклады!W:W)</f>
        <v>9.25</v>
      </c>
      <c r="D12" s="154">
        <f>COUNTIF(Расклады!X:AA,A12&amp;"+"&amp;B12)+COUNTIF(Расклады!X:AA,B12&amp;"+"&amp;A12)</f>
        <v>4</v>
      </c>
      <c r="E12" s="157">
        <f>IF(D12=2,MATCH(C12,{-40000,-6.9999999999,-2.9999999999,3,7,40000},1)/2-0.5,IF(D12=3,MATCH(C12,{-40000,-9.9999999999,-6.9999999999,-2.9999999999,3,7,10,40000},1)/2-0.5,IF(D12=4,MATCH(C12,{-40000,-12.9999999999,-9.9999999999,-6.9999999999,-2.9999999999,3,7,10,13,40000},1)/2-0.5)))</f>
        <v>3</v>
      </c>
      <c r="F12" s="156">
        <f>SUMIF(Расклады!X:X,A12&amp;"+"&amp;B12,Расклады!Y:Y)+SUMIF(Расклады!X:X,B12&amp;"+"&amp;A12,Расклады!Z:Z)+SUMIF(Расклады!AA:AA,A12&amp;"+"&amp;B12,Расклады!AB:AB)+SUMIF(Расклады!AA:AA,B12&amp;"+"&amp;A12,Расклады!AC:AC)</f>
        <v>6</v>
      </c>
    </row>
    <row r="13" spans="1:6" ht="12.75">
      <c r="A13" s="141">
        <f t="shared" si="1"/>
        <v>3</v>
      </c>
      <c r="B13" s="158">
        <f t="shared" si="0"/>
        <v>1</v>
      </c>
      <c r="C13" s="49">
        <f>SUMIF(Расклады!X:X,A13&amp;"+"&amp;B13,Расклады!A:A)+SUMIF(Расклады!X:X,B13&amp;"+"&amp;A13,Расклады!K:K)+SUMIF(Расклады!AA:AA,A13&amp;"+"&amp;B13,Расклады!M:M)+SUMIF(Расклады!AA:AA,B13&amp;"+"&amp;A13,Расклады!W:W)</f>
        <v>-4.25</v>
      </c>
      <c r="D13" s="154">
        <f>COUNTIF(Расклады!X:AA,A13&amp;"+"&amp;B13)+COUNTIF(Расклады!X:AA,B13&amp;"+"&amp;A13)</f>
        <v>4</v>
      </c>
      <c r="E13" s="157">
        <f>IF(D13=2,MATCH(C13,{-40000,-6.9999999999,-2.9999999999,3,7,40000},1)/2-0.5,IF(D13=3,MATCH(C13,{-40000,-9.9999999999,-6.9999999999,-2.9999999999,3,7,10,40000},1)/2-0.5,IF(D13=4,MATCH(C13,{-40000,-12.9999999999,-9.9999999999,-6.9999999999,-2.9999999999,3,7,10,13,40000},1)/2-0.5)))</f>
        <v>1.5</v>
      </c>
      <c r="F13" s="156">
        <f>SUMIF(Расклады!X:X,A13&amp;"+"&amp;B13,Расклады!Y:Y)+SUMIF(Расклады!X:X,B13&amp;"+"&amp;A13,Расклады!Z:Z)+SUMIF(Расклады!AA:AA,A13&amp;"+"&amp;B13,Расклады!AB:AB)+SUMIF(Расклады!AA:AA,B13&amp;"+"&amp;A13,Расклады!AC:AC)</f>
        <v>2</v>
      </c>
    </row>
    <row r="14" spans="1:6" ht="12.75">
      <c r="A14" s="141">
        <f t="shared" si="1"/>
        <v>3</v>
      </c>
      <c r="B14" s="158">
        <f t="shared" si="0"/>
        <v>2</v>
      </c>
      <c r="C14" s="49">
        <f>SUMIF(Расклады!X:X,A14&amp;"+"&amp;B14,Расклады!A:A)+SUMIF(Расклады!X:X,B14&amp;"+"&amp;A14,Расклады!K:K)+SUMIF(Расклады!AA:AA,A14&amp;"+"&amp;B14,Расклады!M:M)+SUMIF(Расклады!AA:AA,B14&amp;"+"&amp;A14,Расклады!W:W)</f>
        <v>-5.75</v>
      </c>
      <c r="D14" s="154">
        <f>COUNTIF(Расклады!X:AA,A14&amp;"+"&amp;B14)+COUNTIF(Расклады!X:AA,B14&amp;"+"&amp;A14)</f>
        <v>4</v>
      </c>
      <c r="E14" s="157">
        <f>IF(D14=2,MATCH(C14,{-40000,-6.9999999999,-2.9999999999,3,7,40000},1)/2-0.5,IF(D14=3,MATCH(C14,{-40000,-9.9999999999,-6.9999999999,-2.9999999999,3,7,10,40000},1)/2-0.5,IF(D14=4,MATCH(C14,{-40000,-12.9999999999,-9.9999999999,-6.9999999999,-2.9999999999,3,7,10,13,40000},1)/2-0.5)))</f>
        <v>1.5</v>
      </c>
      <c r="F14" s="156">
        <f>SUMIF(Расклады!X:X,A14&amp;"+"&amp;B14,Расклады!Y:Y)+SUMIF(Расклады!X:X,B14&amp;"+"&amp;A14,Расклады!Z:Z)+SUMIF(Расклады!AA:AA,A14&amp;"+"&amp;B14,Расклады!AB:AB)+SUMIF(Расклады!AA:AA,B14&amp;"+"&amp;A14,Расклады!AC:AC)</f>
        <v>3</v>
      </c>
    </row>
    <row r="15" spans="1:6" ht="12.75">
      <c r="A15" s="141">
        <f t="shared" si="1"/>
        <v>3</v>
      </c>
      <c r="B15" s="158">
        <f t="shared" si="0"/>
        <v>4</v>
      </c>
      <c r="C15" s="49">
        <f>SUMIF(Расклады!X:X,A15&amp;"+"&amp;B15,Расклады!A:A)+SUMIF(Расклады!X:X,B15&amp;"+"&amp;A15,Расклады!K:K)+SUMIF(Расклады!AA:AA,A15&amp;"+"&amp;B15,Расклады!M:M)+SUMIF(Расклады!AA:AA,B15&amp;"+"&amp;A15,Расклады!W:W)</f>
        <v>-7.25</v>
      </c>
      <c r="D15" s="154">
        <f>COUNTIF(Расклады!X:AA,A15&amp;"+"&amp;B15)+COUNTIF(Расклады!X:AA,B15&amp;"+"&amp;A15)</f>
        <v>4</v>
      </c>
      <c r="E15" s="157">
        <f>IF(D15=2,MATCH(C15,{-40000,-6.9999999999,-2.9999999999,3,7,40000},1)/2-0.5,IF(D15=3,MATCH(C15,{-40000,-9.9999999999,-6.9999999999,-2.9999999999,3,7,10,40000},1)/2-0.5,IF(D15=4,MATCH(C15,{-40000,-12.9999999999,-9.9999999999,-6.9999999999,-2.9999999999,3,7,10,13,40000},1)/2-0.5)))</f>
        <v>1</v>
      </c>
      <c r="F15" s="156">
        <f>SUMIF(Расклады!X:X,A15&amp;"+"&amp;B15,Расклады!Y:Y)+SUMIF(Расклады!X:X,B15&amp;"+"&amp;A15,Расклады!Z:Z)+SUMIF(Расклады!AA:AA,A15&amp;"+"&amp;B15,Расклады!AB:AB)+SUMIF(Расклады!AA:AA,B15&amp;"+"&amp;A15,Расклады!AC:AC)</f>
        <v>5</v>
      </c>
    </row>
    <row r="16" spans="1:6" ht="12.75">
      <c r="A16" s="141">
        <f t="shared" si="1"/>
        <v>3</v>
      </c>
      <c r="B16" s="158">
        <f t="shared" si="0"/>
        <v>5</v>
      </c>
      <c r="C16" s="49">
        <f>SUMIF(Расклады!X:X,A16&amp;"+"&amp;B16,Расклады!A:A)+SUMIF(Расклады!X:X,B16&amp;"+"&amp;A16,Расклады!K:K)+SUMIF(Расклады!AA:AA,A16&amp;"+"&amp;B16,Расклады!M:M)+SUMIF(Расклады!AA:AA,B16&amp;"+"&amp;A16,Расклады!W:W)</f>
        <v>-5</v>
      </c>
      <c r="D16" s="154">
        <f>COUNTIF(Расклады!X:AA,A16&amp;"+"&amp;B16)+COUNTIF(Расклады!X:AA,B16&amp;"+"&amp;A16)</f>
        <v>4</v>
      </c>
      <c r="E16" s="157">
        <f>IF(D16=2,MATCH(C16,{-40000,-6.9999999999,-2.9999999999,3,7,40000},1)/2-0.5,IF(D16=3,MATCH(C16,{-40000,-9.9999999999,-6.9999999999,-2.9999999999,3,7,10,40000},1)/2-0.5,IF(D16=4,MATCH(C16,{-40000,-12.9999999999,-9.9999999999,-6.9999999999,-2.9999999999,3,7,10,13,40000},1)/2-0.5)))</f>
        <v>1.5</v>
      </c>
      <c r="F16" s="156">
        <f>SUMIF(Расклады!X:X,A16&amp;"+"&amp;B16,Расклады!Y:Y)+SUMIF(Расклады!X:X,B16&amp;"+"&amp;A16,Расклады!Z:Z)+SUMIF(Расклады!AA:AA,A16&amp;"+"&amp;B16,Расклады!AB:AB)+SUMIF(Расклады!AA:AA,B16&amp;"+"&amp;A16,Расклады!AC:AC)</f>
        <v>3</v>
      </c>
    </row>
    <row r="17" spans="1:6" ht="12.75">
      <c r="A17" s="141">
        <f t="shared" si="1"/>
        <v>3</v>
      </c>
      <c r="B17" s="158">
        <f t="shared" si="0"/>
        <v>6</v>
      </c>
      <c r="C17" s="49">
        <f>SUMIF(Расклады!X:X,A17&amp;"+"&amp;B17,Расклады!A:A)+SUMIF(Расклады!X:X,B17&amp;"+"&amp;A17,Расклады!K:K)+SUMIF(Расклады!AA:AA,A17&amp;"+"&amp;B17,Расклады!M:M)+SUMIF(Расклады!AA:AA,B17&amp;"+"&amp;A17,Расклады!W:W)</f>
        <v>-5.5</v>
      </c>
      <c r="D17" s="154">
        <f>COUNTIF(Расклады!X:AA,A17&amp;"+"&amp;B17)+COUNTIF(Расклады!X:AA,B17&amp;"+"&amp;A17)</f>
        <v>4</v>
      </c>
      <c r="E17" s="157">
        <f>IF(D17=2,MATCH(C17,{-40000,-6.9999999999,-2.9999999999,3,7,40000},1)/2-0.5,IF(D17=3,MATCH(C17,{-40000,-9.9999999999,-6.9999999999,-2.9999999999,3,7,10,40000},1)/2-0.5,IF(D17=4,MATCH(C17,{-40000,-12.9999999999,-9.9999999999,-6.9999999999,-2.9999999999,3,7,10,13,40000},1)/2-0.5)))</f>
        <v>1.5</v>
      </c>
      <c r="F17" s="156">
        <f>SUMIF(Расклады!X:X,A17&amp;"+"&amp;B17,Расклады!Y:Y)+SUMIF(Расклады!X:X,B17&amp;"+"&amp;A17,Расклады!Z:Z)+SUMIF(Расклады!AA:AA,A17&amp;"+"&amp;B17,Расклады!AB:AB)+SUMIF(Расклады!AA:AA,B17&amp;"+"&amp;A17,Расклады!AC:AC)</f>
        <v>3</v>
      </c>
    </row>
    <row r="18" spans="1:6" ht="12.75">
      <c r="A18" s="141">
        <f t="shared" si="1"/>
        <v>4</v>
      </c>
      <c r="B18" s="158">
        <f t="shared" si="0"/>
        <v>1</v>
      </c>
      <c r="C18" s="49">
        <f>SUMIF(Расклады!X:X,A18&amp;"+"&amp;B18,Расклады!A:A)+SUMIF(Расклады!X:X,B18&amp;"+"&amp;A18,Расклады!K:K)+SUMIF(Расклады!AA:AA,A18&amp;"+"&amp;B18,Расклады!M:M)+SUMIF(Расклады!AA:AA,B18&amp;"+"&amp;A18,Расклады!W:W)</f>
        <v>-8.25</v>
      </c>
      <c r="D18" s="154">
        <f>COUNTIF(Расклады!X:AA,A18&amp;"+"&amp;B18)+COUNTIF(Расклады!X:AA,B18&amp;"+"&amp;A18)</f>
        <v>4</v>
      </c>
      <c r="E18" s="157">
        <f>IF(D18=2,MATCH(C18,{-40000,-6.9999999999,-2.9999999999,3,7,40000},1)/2-0.5,IF(D18=3,MATCH(C18,{-40000,-9.9999999999,-6.9999999999,-2.9999999999,3,7,10,40000},1)/2-0.5,IF(D18=4,MATCH(C18,{-40000,-12.9999999999,-9.9999999999,-6.9999999999,-2.9999999999,3,7,10,13,40000},1)/2-0.5)))</f>
        <v>1</v>
      </c>
      <c r="F18" s="156">
        <f>SUMIF(Расклады!X:X,A18&amp;"+"&amp;B18,Расклады!Y:Y)+SUMIF(Расклады!X:X,B18&amp;"+"&amp;A18,Расклады!Z:Z)+SUMIF(Расклады!AA:AA,A18&amp;"+"&amp;B18,Расклады!AB:AB)+SUMIF(Расклады!AA:AA,B18&amp;"+"&amp;A18,Расклады!AC:AC)</f>
        <v>1</v>
      </c>
    </row>
    <row r="19" spans="1:6" ht="12.75">
      <c r="A19" s="141">
        <f t="shared" si="1"/>
        <v>4</v>
      </c>
      <c r="B19" s="158">
        <f t="shared" si="0"/>
        <v>2</v>
      </c>
      <c r="C19" s="49">
        <f>SUMIF(Расклады!X:X,A19&amp;"+"&amp;B19,Расклады!A:A)+SUMIF(Расклады!X:X,B19&amp;"+"&amp;A19,Расклады!K:K)+SUMIF(Расклады!AA:AA,A19&amp;"+"&amp;B19,Расклады!M:M)+SUMIF(Расклады!AA:AA,B19&amp;"+"&amp;A19,Расклады!W:W)</f>
        <v>9.5</v>
      </c>
      <c r="D19" s="154">
        <f>COUNTIF(Расклады!X:AA,A19&amp;"+"&amp;B19)+COUNTIF(Расклады!X:AA,B19&amp;"+"&amp;A19)</f>
        <v>4</v>
      </c>
      <c r="E19" s="157">
        <f>IF(D19=2,MATCH(C19,{-40000,-6.9999999999,-2.9999999999,3,7,40000},1)/2-0.5,IF(D19=3,MATCH(C19,{-40000,-9.9999999999,-6.9999999999,-2.9999999999,3,7,10,40000},1)/2-0.5,IF(D19=4,MATCH(C19,{-40000,-12.9999999999,-9.9999999999,-6.9999999999,-2.9999999999,3,7,10,13,40000},1)/2-0.5)))</f>
        <v>3</v>
      </c>
      <c r="F19" s="156">
        <f>SUMIF(Расклады!X:X,A19&amp;"+"&amp;B19,Расклады!Y:Y)+SUMIF(Расклады!X:X,B19&amp;"+"&amp;A19,Расклады!Z:Z)+SUMIF(Расклады!AA:AA,A19&amp;"+"&amp;B19,Расклады!AB:AB)+SUMIF(Расклады!AA:AA,B19&amp;"+"&amp;A19,Расклады!AC:AC)</f>
        <v>5</v>
      </c>
    </row>
    <row r="20" spans="1:6" ht="12.75">
      <c r="A20" s="141">
        <f t="shared" si="1"/>
        <v>4</v>
      </c>
      <c r="B20" s="158">
        <f t="shared" si="0"/>
        <v>3</v>
      </c>
      <c r="C20" s="49">
        <f>SUMIF(Расклады!X:X,A20&amp;"+"&amp;B20,Расклады!A:A)+SUMIF(Расклады!X:X,B20&amp;"+"&amp;A20,Расклады!K:K)+SUMIF(Расклады!AA:AA,A20&amp;"+"&amp;B20,Расклады!M:M)+SUMIF(Расклады!AA:AA,B20&amp;"+"&amp;A20,Расклады!W:W)</f>
        <v>7.25</v>
      </c>
      <c r="D20" s="154">
        <f>COUNTIF(Расклады!X:AA,A20&amp;"+"&amp;B20)+COUNTIF(Расклады!X:AA,B20&amp;"+"&amp;A20)</f>
        <v>4</v>
      </c>
      <c r="E20" s="157">
        <f>IF(D20=2,MATCH(C20,{-40000,-6.9999999999,-2.9999999999,3,7,40000},1)/2-0.5,IF(D20=3,MATCH(C20,{-40000,-9.9999999999,-6.9999999999,-2.9999999999,3,7,10,40000},1)/2-0.5,IF(D20=4,MATCH(C20,{-40000,-12.9999999999,-9.9999999999,-6.9999999999,-2.9999999999,3,7,10,13,40000},1)/2-0.5)))</f>
        <v>3</v>
      </c>
      <c r="F20" s="156">
        <f>SUMIF(Расклады!X:X,A20&amp;"+"&amp;B20,Расклады!Y:Y)+SUMIF(Расклады!X:X,B20&amp;"+"&amp;A20,Расклады!Z:Z)+SUMIF(Расклады!AA:AA,A20&amp;"+"&amp;B20,Расклады!AB:AB)+SUMIF(Расклады!AA:AA,B20&amp;"+"&amp;A20,Расклады!AC:AC)</f>
        <v>3</v>
      </c>
    </row>
    <row r="21" spans="1:6" ht="12.75">
      <c r="A21" s="141">
        <f t="shared" si="1"/>
        <v>4</v>
      </c>
      <c r="B21" s="158">
        <f t="shared" si="0"/>
        <v>5</v>
      </c>
      <c r="C21" s="49">
        <f>SUMIF(Расклады!X:X,A21&amp;"+"&amp;B21,Расклады!A:A)+SUMIF(Расклады!X:X,B21&amp;"+"&amp;A21,Расклады!K:K)+SUMIF(Расклады!AA:AA,A21&amp;"+"&amp;B21,Расклады!M:M)+SUMIF(Расклады!AA:AA,B21&amp;"+"&amp;A21,Расклады!W:W)</f>
        <v>-16.75</v>
      </c>
      <c r="D21" s="154">
        <f>COUNTIF(Расклады!X:AA,A21&amp;"+"&amp;B21)+COUNTIF(Расклады!X:AA,B21&amp;"+"&amp;A21)</f>
        <v>4</v>
      </c>
      <c r="E21" s="157">
        <f>IF(D21=2,MATCH(C21,{-40000,-6.9999999999,-2.9999999999,3,7,40000},1)/2-0.5,IF(D21=3,MATCH(C21,{-40000,-9.9999999999,-6.9999999999,-2.9999999999,3,7,10,40000},1)/2-0.5,IF(D21=4,MATCH(C21,{-40000,-12.9999999999,-9.9999999999,-6.9999999999,-2.9999999999,3,7,10,13,40000},1)/2-0.5)))</f>
        <v>0</v>
      </c>
      <c r="F21" s="156">
        <f>SUMIF(Расклады!X:X,A21&amp;"+"&amp;B21,Расклады!Y:Y)+SUMIF(Расклады!X:X,B21&amp;"+"&amp;A21,Расклады!Z:Z)+SUMIF(Расклады!AA:AA,A21&amp;"+"&amp;B21,Расклады!AB:AB)+SUMIF(Расклады!AA:AA,B21&amp;"+"&amp;A21,Расклады!AC:AC)</f>
        <v>2</v>
      </c>
    </row>
    <row r="22" spans="1:6" ht="12.75">
      <c r="A22" s="141">
        <f t="shared" si="1"/>
        <v>4</v>
      </c>
      <c r="B22" s="158">
        <f t="shared" si="0"/>
        <v>6</v>
      </c>
      <c r="C22" s="49">
        <f>SUMIF(Расклады!X:X,A22&amp;"+"&amp;B22,Расклады!A:A)+SUMIF(Расклады!X:X,B22&amp;"+"&amp;A22,Расклады!K:K)+SUMIF(Расклады!AA:AA,A22&amp;"+"&amp;B22,Расклады!M:M)+SUMIF(Расклады!AA:AA,B22&amp;"+"&amp;A22,Расклады!W:W)</f>
        <v>-4.75</v>
      </c>
      <c r="D22" s="154">
        <f>COUNTIF(Расклады!X:AA,A22&amp;"+"&amp;B22)+COUNTIF(Расклады!X:AA,B22&amp;"+"&amp;A22)</f>
        <v>4</v>
      </c>
      <c r="E22" s="157">
        <f>IF(D22=2,MATCH(C22,{-40000,-6.9999999999,-2.9999999999,3,7,40000},1)/2-0.5,IF(D22=3,MATCH(C22,{-40000,-9.9999999999,-6.9999999999,-2.9999999999,3,7,10,40000},1)/2-0.5,IF(D22=4,MATCH(C22,{-40000,-12.9999999999,-9.9999999999,-6.9999999999,-2.9999999999,3,7,10,13,40000},1)/2-0.5)))</f>
        <v>1.5</v>
      </c>
      <c r="F22" s="156">
        <f>SUMIF(Расклады!X:X,A22&amp;"+"&amp;B22,Расклады!Y:Y)+SUMIF(Расклады!X:X,B22&amp;"+"&amp;A22,Расклады!Z:Z)+SUMIF(Расклады!AA:AA,A22&amp;"+"&amp;B22,Расклады!AB:AB)+SUMIF(Расклады!AA:AA,B22&amp;"+"&amp;A22,Расклады!AC:AC)</f>
        <v>1</v>
      </c>
    </row>
    <row r="23" spans="1:6" ht="12.75">
      <c r="A23" s="141">
        <f t="shared" si="1"/>
        <v>5</v>
      </c>
      <c r="B23" s="158">
        <f t="shared" si="0"/>
        <v>1</v>
      </c>
      <c r="C23" s="49">
        <f>SUMIF(Расклады!X:X,A23&amp;"+"&amp;B23,Расклады!A:A)+SUMIF(Расклады!X:X,B23&amp;"+"&amp;A23,Расклады!K:K)+SUMIF(Расклады!AA:AA,A23&amp;"+"&amp;B23,Расклады!M:M)+SUMIF(Расклады!AA:AA,B23&amp;"+"&amp;A23,Расклады!W:W)</f>
        <v>-11.75</v>
      </c>
      <c r="D23" s="154">
        <f>COUNTIF(Расклады!X:AA,A23&amp;"+"&amp;B23)+COUNTIF(Расклады!X:AA,B23&amp;"+"&amp;A23)</f>
        <v>4</v>
      </c>
      <c r="E23" s="157">
        <f>IF(D23=2,MATCH(C23,{-40000,-6.9999999999,-2.9999999999,3,7,40000},1)/2-0.5,IF(D23=3,MATCH(C23,{-40000,-9.9999999999,-6.9999999999,-2.9999999999,3,7,10,40000},1)/2-0.5,IF(D23=4,MATCH(C23,{-40000,-12.9999999999,-9.9999999999,-6.9999999999,-2.9999999999,3,7,10,13,40000},1)/2-0.5)))</f>
        <v>0.5</v>
      </c>
      <c r="F23" s="156">
        <f>SUMIF(Расклады!X:X,A23&amp;"+"&amp;B23,Расклады!Y:Y)+SUMIF(Расклады!X:X,B23&amp;"+"&amp;A23,Расклады!Z:Z)+SUMIF(Расклады!AA:AA,A23&amp;"+"&amp;B23,Расклады!AB:AB)+SUMIF(Расклады!AA:AA,B23&amp;"+"&amp;A23,Расклады!AC:AC)</f>
        <v>1</v>
      </c>
    </row>
    <row r="24" spans="1:6" ht="12.75">
      <c r="A24" s="141">
        <f t="shared" si="1"/>
        <v>5</v>
      </c>
      <c r="B24" s="158">
        <f t="shared" si="0"/>
        <v>2</v>
      </c>
      <c r="C24" s="49">
        <f>SUMIF(Расклады!X:X,A24&amp;"+"&amp;B24,Расклады!A:A)+SUMIF(Расклады!X:X,B24&amp;"+"&amp;A24,Расклады!K:K)+SUMIF(Расклады!AA:AA,A24&amp;"+"&amp;B24,Расклады!M:M)+SUMIF(Расклады!AA:AA,B24&amp;"+"&amp;A24,Расклады!W:W)</f>
        <v>12.25</v>
      </c>
      <c r="D24" s="154">
        <f>COUNTIF(Расклады!X:AA,A24&amp;"+"&amp;B24)+COUNTIF(Расклады!X:AA,B24&amp;"+"&amp;A24)</f>
        <v>4</v>
      </c>
      <c r="E24" s="157">
        <f>IF(D24=2,MATCH(C24,{-40000,-6.9999999999,-2.9999999999,3,7,40000},1)/2-0.5,IF(D24=3,MATCH(C24,{-40000,-9.9999999999,-6.9999999999,-2.9999999999,3,7,10,40000},1)/2-0.5,IF(D24=4,MATCH(C24,{-40000,-12.9999999999,-9.9999999999,-6.9999999999,-2.9999999999,3,7,10,13,40000},1)/2-0.5)))</f>
        <v>3.5</v>
      </c>
      <c r="F24" s="156">
        <f>SUMIF(Расклады!X:X,A24&amp;"+"&amp;B24,Расклады!Y:Y)+SUMIF(Расклады!X:X,B24&amp;"+"&amp;A24,Расклады!Z:Z)+SUMIF(Расклады!AA:AA,A24&amp;"+"&amp;B24,Расклады!AB:AB)+SUMIF(Расклады!AA:AA,B24&amp;"+"&amp;A24,Расклады!AC:AC)</f>
        <v>7</v>
      </c>
    </row>
    <row r="25" spans="1:6" ht="12.75">
      <c r="A25" s="141">
        <f t="shared" si="1"/>
        <v>5</v>
      </c>
      <c r="B25" s="158">
        <f t="shared" si="0"/>
        <v>3</v>
      </c>
      <c r="C25" s="49">
        <f>SUMIF(Расклады!X:X,A25&amp;"+"&amp;B25,Расклады!A:A)+SUMIF(Расклады!X:X,B25&amp;"+"&amp;A25,Расклады!K:K)+SUMIF(Расклады!AA:AA,A25&amp;"+"&amp;B25,Расклады!M:M)+SUMIF(Расклады!AA:AA,B25&amp;"+"&amp;A25,Расклады!W:W)</f>
        <v>5</v>
      </c>
      <c r="D25" s="154">
        <f>COUNTIF(Расклады!X:AA,A25&amp;"+"&amp;B25)+COUNTIF(Расклады!X:AA,B25&amp;"+"&amp;A25)</f>
        <v>4</v>
      </c>
      <c r="E25" s="157">
        <f>IF(D25=2,MATCH(C25,{-40000,-6.9999999999,-2.9999999999,3,7,40000},1)/2-0.5,IF(D25=3,MATCH(C25,{-40000,-9.9999999999,-6.9999999999,-2.9999999999,3,7,10,40000},1)/2-0.5,IF(D25=4,MATCH(C25,{-40000,-12.9999999999,-9.9999999999,-6.9999999999,-2.9999999999,3,7,10,13,40000},1)/2-0.5)))</f>
        <v>2.5</v>
      </c>
      <c r="F25" s="156">
        <f>SUMIF(Расклады!X:X,A25&amp;"+"&amp;B25,Расклады!Y:Y)+SUMIF(Расклады!X:X,B25&amp;"+"&amp;A25,Расклады!Z:Z)+SUMIF(Расклады!AA:AA,A25&amp;"+"&amp;B25,Расклады!AB:AB)+SUMIF(Расклады!AA:AA,B25&amp;"+"&amp;A25,Расклады!AC:AC)</f>
        <v>5</v>
      </c>
    </row>
    <row r="26" spans="1:6" ht="12.75">
      <c r="A26" s="141">
        <f t="shared" si="1"/>
        <v>5</v>
      </c>
      <c r="B26" s="158">
        <f t="shared" si="0"/>
        <v>4</v>
      </c>
      <c r="C26" s="49">
        <f>SUMIF(Расклады!X:X,A26&amp;"+"&amp;B26,Расклады!A:A)+SUMIF(Расклады!X:X,B26&amp;"+"&amp;A26,Расклады!K:K)+SUMIF(Расклады!AA:AA,A26&amp;"+"&amp;B26,Расклады!M:M)+SUMIF(Расклады!AA:AA,B26&amp;"+"&amp;A26,Расклады!W:W)</f>
        <v>16.75</v>
      </c>
      <c r="D26" s="154">
        <f>COUNTIF(Расклады!X:AA,A26&amp;"+"&amp;B26)+COUNTIF(Расклады!X:AA,B26&amp;"+"&amp;A26)</f>
        <v>4</v>
      </c>
      <c r="E26" s="157">
        <f>IF(D26=2,MATCH(C26,{-40000,-6.9999999999,-2.9999999999,3,7,40000},1)/2-0.5,IF(D26=3,MATCH(C26,{-40000,-9.9999999999,-6.9999999999,-2.9999999999,3,7,10,40000},1)/2-0.5,IF(D26=4,MATCH(C26,{-40000,-12.9999999999,-9.9999999999,-6.9999999999,-2.9999999999,3,7,10,13,40000},1)/2-0.5)))</f>
        <v>4</v>
      </c>
      <c r="F26" s="156">
        <f>SUMIF(Расклады!X:X,A26&amp;"+"&amp;B26,Расклады!Y:Y)+SUMIF(Расклады!X:X,B26&amp;"+"&amp;A26,Расклады!Z:Z)+SUMIF(Расклады!AA:AA,A26&amp;"+"&amp;B26,Расклады!AB:AB)+SUMIF(Расклады!AA:AA,B26&amp;"+"&amp;A26,Расклады!AC:AC)</f>
        <v>6</v>
      </c>
    </row>
    <row r="27" spans="1:6" ht="12.75">
      <c r="A27" s="141">
        <f t="shared" si="1"/>
        <v>5</v>
      </c>
      <c r="B27" s="158">
        <f t="shared" si="0"/>
        <v>6</v>
      </c>
      <c r="C27" s="49">
        <f>SUMIF(Расклады!X:X,A27&amp;"+"&amp;B27,Расклады!A:A)+SUMIF(Расклады!X:X,B27&amp;"+"&amp;A27,Расклады!K:K)+SUMIF(Расклады!AA:AA,A27&amp;"+"&amp;B27,Расклады!M:M)+SUMIF(Расклады!AA:AA,B27&amp;"+"&amp;A27,Расклады!W:W)</f>
        <v>3.75</v>
      </c>
      <c r="D27" s="154">
        <f>COUNTIF(Расклады!X:AA,A27&amp;"+"&amp;B27)+COUNTIF(Расклады!X:AA,B27&amp;"+"&amp;A27)</f>
        <v>4</v>
      </c>
      <c r="E27" s="157">
        <f>IF(D27=2,MATCH(C27,{-40000,-6.9999999999,-2.9999999999,3,7,40000},1)/2-0.5,IF(D27=3,MATCH(C27,{-40000,-9.9999999999,-6.9999999999,-2.9999999999,3,7,10,40000},1)/2-0.5,IF(D27=4,MATCH(C27,{-40000,-12.9999999999,-9.9999999999,-6.9999999999,-2.9999999999,3,7,10,13,40000},1)/2-0.5)))</f>
        <v>2.5</v>
      </c>
      <c r="F27" s="156">
        <f>SUMIF(Расклады!X:X,A27&amp;"+"&amp;B27,Расклады!Y:Y)+SUMIF(Расклады!X:X,B27&amp;"+"&amp;A27,Расклады!Z:Z)+SUMIF(Расклады!AA:AA,A27&amp;"+"&amp;B27,Расклады!AB:AB)+SUMIF(Расклады!AA:AA,B27&amp;"+"&amp;A27,Расклады!AC:AC)</f>
        <v>5</v>
      </c>
    </row>
    <row r="28" spans="1:6" ht="12.75">
      <c r="A28" s="141">
        <f t="shared" si="1"/>
        <v>6</v>
      </c>
      <c r="B28" s="158">
        <f t="shared" si="0"/>
        <v>1</v>
      </c>
      <c r="C28" s="49">
        <f>SUMIF(Расклады!X:X,A28&amp;"+"&amp;B28,Расклады!A:A)+SUMIF(Расклады!X:X,B28&amp;"+"&amp;A28,Расклады!K:K)+SUMIF(Расклады!AA:AA,A28&amp;"+"&amp;B28,Расклады!M:M)+SUMIF(Расклады!AA:AA,B28&amp;"+"&amp;A28,Расклады!W:W)</f>
        <v>-3.25</v>
      </c>
      <c r="D28" s="154">
        <f>COUNTIF(Расклады!X:AA,A28&amp;"+"&amp;B28)+COUNTIF(Расклады!X:AA,B28&amp;"+"&amp;A28)</f>
        <v>4</v>
      </c>
      <c r="E28" s="157">
        <f>IF(D28=2,MATCH(C28,{-40000,-6.9999999999,-2.9999999999,3,7,40000},1)/2-0.5,IF(D28=3,MATCH(C28,{-40000,-9.9999999999,-6.9999999999,-2.9999999999,3,7,10,40000},1)/2-0.5,IF(D28=4,MATCH(C28,{-40000,-12.9999999999,-9.9999999999,-6.9999999999,-2.9999999999,3,7,10,13,40000},1)/2-0.5)))</f>
        <v>1.5</v>
      </c>
      <c r="F28" s="156">
        <f>SUMIF(Расклады!X:X,A28&amp;"+"&amp;B28,Расклады!Y:Y)+SUMIF(Расклады!X:X,B28&amp;"+"&amp;A28,Расклады!Z:Z)+SUMIF(Расклады!AA:AA,A28&amp;"+"&amp;B28,Расклады!AB:AB)+SUMIF(Расклады!AA:AA,B28&amp;"+"&amp;A28,Расклады!AC:AC)</f>
        <v>5</v>
      </c>
    </row>
    <row r="29" spans="1:6" ht="12.75">
      <c r="A29" s="141">
        <f t="shared" si="1"/>
        <v>6</v>
      </c>
      <c r="B29" s="158">
        <f t="shared" si="0"/>
        <v>2</v>
      </c>
      <c r="C29" s="49">
        <f>SUMIF(Расклады!X:X,A29&amp;"+"&amp;B29,Расклады!A:A)+SUMIF(Расклады!X:X,B29&amp;"+"&amp;A29,Расклады!K:K)+SUMIF(Расклады!AA:AA,A29&amp;"+"&amp;B29,Расклады!M:M)+SUMIF(Расклады!AA:AA,B29&amp;"+"&amp;A29,Расклады!W:W)</f>
        <v>-9.25</v>
      </c>
      <c r="D29" s="154">
        <f>COUNTIF(Расклады!X:AA,A29&amp;"+"&amp;B29)+COUNTIF(Расклады!X:AA,B29&amp;"+"&amp;A29)</f>
        <v>4</v>
      </c>
      <c r="E29" s="157">
        <f>IF(D29=2,MATCH(C29,{-40000,-6.9999999999,-2.9999999999,3,7,40000},1)/2-0.5,IF(D29=3,MATCH(C29,{-40000,-9.9999999999,-6.9999999999,-2.9999999999,3,7,10,40000},1)/2-0.5,IF(D29=4,MATCH(C29,{-40000,-12.9999999999,-9.9999999999,-6.9999999999,-2.9999999999,3,7,10,13,40000},1)/2-0.5)))</f>
        <v>1</v>
      </c>
      <c r="F29" s="156">
        <f>SUMIF(Расклады!X:X,A29&amp;"+"&amp;B29,Расклады!Y:Y)+SUMIF(Расклады!X:X,B29&amp;"+"&amp;A29,Расклады!Z:Z)+SUMIF(Расклады!AA:AA,A29&amp;"+"&amp;B29,Расклады!AB:AB)+SUMIF(Расклады!AA:AA,B29&amp;"+"&amp;A29,Расклады!AC:AC)</f>
        <v>2</v>
      </c>
    </row>
    <row r="30" spans="1:6" ht="12.75">
      <c r="A30" s="141">
        <f t="shared" si="1"/>
        <v>6</v>
      </c>
      <c r="B30" s="158">
        <f t="shared" si="0"/>
        <v>3</v>
      </c>
      <c r="C30" s="49">
        <f>SUMIF(Расклады!X:X,A30&amp;"+"&amp;B30,Расклады!A:A)+SUMIF(Расклады!X:X,B30&amp;"+"&amp;A30,Расклады!K:K)+SUMIF(Расклады!AA:AA,A30&amp;"+"&amp;B30,Расклады!M:M)+SUMIF(Расклады!AA:AA,B30&amp;"+"&amp;A30,Расклады!W:W)</f>
        <v>5.5</v>
      </c>
      <c r="D30" s="154">
        <f>COUNTIF(Расклады!X:AA,A30&amp;"+"&amp;B30)+COUNTIF(Расклады!X:AA,B30&amp;"+"&amp;A30)</f>
        <v>4</v>
      </c>
      <c r="E30" s="157">
        <f>IF(D30=2,MATCH(C30,{-40000,-6.9999999999,-2.9999999999,3,7,40000},1)/2-0.5,IF(D30=3,MATCH(C30,{-40000,-9.9999999999,-6.9999999999,-2.9999999999,3,7,10,40000},1)/2-0.5,IF(D30=4,MATCH(C30,{-40000,-12.9999999999,-9.9999999999,-6.9999999999,-2.9999999999,3,7,10,13,40000},1)/2-0.5)))</f>
        <v>2.5</v>
      </c>
      <c r="F30" s="156">
        <f>SUMIF(Расклады!X:X,A30&amp;"+"&amp;B30,Расклады!Y:Y)+SUMIF(Расклады!X:X,B30&amp;"+"&amp;A30,Расклады!Z:Z)+SUMIF(Расклады!AA:AA,A30&amp;"+"&amp;B30,Расклады!AB:AB)+SUMIF(Расклады!AA:AA,B30&amp;"+"&amp;A30,Расклады!AC:AC)</f>
        <v>5</v>
      </c>
    </row>
    <row r="31" spans="1:6" ht="12.75">
      <c r="A31" s="141">
        <f t="shared" si="1"/>
        <v>6</v>
      </c>
      <c r="B31" s="158">
        <f t="shared" si="0"/>
        <v>4</v>
      </c>
      <c r="C31" s="49">
        <f>SUMIF(Расклады!X:X,A31&amp;"+"&amp;B31,Расклады!A:A)+SUMIF(Расклады!X:X,B31&amp;"+"&amp;A31,Расклады!K:K)+SUMIF(Расклады!AA:AA,A31&amp;"+"&amp;B31,Расклады!M:M)+SUMIF(Расклады!AA:AA,B31&amp;"+"&amp;A31,Расклады!W:W)</f>
        <v>4.75</v>
      </c>
      <c r="D31" s="154">
        <f>COUNTIF(Расклады!X:AA,A31&amp;"+"&amp;B31)+COUNTIF(Расклады!X:AA,B31&amp;"+"&amp;A31)</f>
        <v>4</v>
      </c>
      <c r="E31" s="157">
        <f>IF(D31=2,MATCH(C31,{-40000,-6.9999999999,-2.9999999999,3,7,40000},1)/2-0.5,IF(D31=3,MATCH(C31,{-40000,-9.9999999999,-6.9999999999,-2.9999999999,3,7,10,40000},1)/2-0.5,IF(D31=4,MATCH(C31,{-40000,-12.9999999999,-9.9999999999,-6.9999999999,-2.9999999999,3,7,10,13,40000},1)/2-0.5)))</f>
        <v>2.5</v>
      </c>
      <c r="F31" s="156">
        <f>SUMIF(Расклады!X:X,A31&amp;"+"&amp;B31,Расклады!Y:Y)+SUMIF(Расклады!X:X,B31&amp;"+"&amp;A31,Расклады!Z:Z)+SUMIF(Расклады!AA:AA,A31&amp;"+"&amp;B31,Расклады!AB:AB)+SUMIF(Расклады!AA:AA,B31&amp;"+"&amp;A31,Расклады!AC:AC)</f>
        <v>7</v>
      </c>
    </row>
    <row r="32" spans="1:6" ht="12.75">
      <c r="A32" s="141">
        <f t="shared" si="1"/>
        <v>6</v>
      </c>
      <c r="B32" s="158">
        <f t="shared" si="0"/>
        <v>5</v>
      </c>
      <c r="C32" s="49">
        <f>SUMIF(Расклады!X:X,A32&amp;"+"&amp;B32,Расклады!A:A)+SUMIF(Расклады!X:X,B32&amp;"+"&amp;A32,Расклады!K:K)+SUMIF(Расклады!AA:AA,A32&amp;"+"&amp;B32,Расклады!M:M)+SUMIF(Расклады!AA:AA,B32&amp;"+"&amp;A32,Расклады!W:W)</f>
        <v>-3.75</v>
      </c>
      <c r="D32" s="154">
        <f>COUNTIF(Расклады!X:AA,A32&amp;"+"&amp;B32)+COUNTIF(Расклады!X:AA,B32&amp;"+"&amp;A32)</f>
        <v>4</v>
      </c>
      <c r="E32" s="157">
        <f>IF(D32=2,MATCH(C32,{-40000,-6.9999999999,-2.9999999999,3,7,40000},1)/2-0.5,IF(D32=3,MATCH(C32,{-40000,-9.9999999999,-6.9999999999,-2.9999999999,3,7,10,40000},1)/2-0.5,IF(D32=4,MATCH(C32,{-40000,-12.9999999999,-9.9999999999,-6.9999999999,-2.9999999999,3,7,10,13,40000},1)/2-0.5)))</f>
        <v>1.5</v>
      </c>
      <c r="F32" s="156">
        <f>SUMIF(Расклады!X:X,A32&amp;"+"&amp;B32,Расклады!Y:Y)+SUMIF(Расклады!X:X,B32&amp;"+"&amp;A32,Расклады!Z:Z)+SUMIF(Расклады!AA:AA,A32&amp;"+"&amp;B32,Расклады!AB:AB)+SUMIF(Расклады!AA:AA,B32&amp;"+"&amp;A32,Расклады!AC:AC)</f>
        <v>3</v>
      </c>
    </row>
    <row r="33" spans="1:6" ht="12.75">
      <c r="A33" s="141" t="str">
        <f t="shared" si="1"/>
        <v>---</v>
      </c>
      <c r="B33" s="158" t="str">
        <f t="shared" si="0"/>
        <v>---</v>
      </c>
      <c r="C33" s="49">
        <f>SUMIF(Расклады!X:X,A33&amp;"+"&amp;B33,Расклады!A:A)+SUMIF(Расклады!X:X,B33&amp;"+"&amp;A33,Расклады!K:K)+SUMIF(Расклады!AA:AA,A33&amp;"+"&amp;B33,Расклады!M:M)+SUMIF(Расклады!AA:AA,B33&amp;"+"&amp;A33,Расклады!W:W)</f>
        <v>0</v>
      </c>
      <c r="D33" s="154">
        <f>COUNTIF(Расклады!X:AA,A33&amp;"+"&amp;B33)+COUNTIF(Расклады!X:AA,B33&amp;"+"&amp;A33)</f>
        <v>0</v>
      </c>
      <c r="E33" s="157" t="b">
        <f>IF(D33=2,MATCH(C33,{-40000,-6.9999999999,-2.9999999999,3,7,40000},1)/2-0.5,IF(D33=3,MATCH(C33,{-40000,-9.9999999999,-6.9999999999,-2.9999999999,3,7,10,40000},1)/2-0.5,IF(D33=4,MATCH(C33,{-40000,-12.9999999999,-9.9999999999,-6.9999999999,-2.9999999999,3,7,10,13,40000},1)/2-0.5)))</f>
        <v>0</v>
      </c>
      <c r="F33" s="156">
        <f>SUMIF(Расклады!X:X,A33&amp;"+"&amp;B33,Расклады!Y:Y)+SUMIF(Расклады!X:X,B33&amp;"+"&amp;A33,Расклады!Z:Z)+SUMIF(Расклады!AA:AA,A33&amp;"+"&amp;B33,Расклады!AB:AB)+SUMIF(Расклады!AA:AA,B33&amp;"+"&amp;A33,Расклады!AC:AC)</f>
        <v>0</v>
      </c>
    </row>
    <row r="34" spans="1:6" ht="12.75">
      <c r="A34" s="141" t="str">
        <f t="shared" si="1"/>
        <v>---</v>
      </c>
      <c r="B34" s="158" t="str">
        <f>IF(B33="---","---",IF(AND(A33=A$1,B33+1=A$1),"---",IF(B33=A$1,1,IF(B33+1=A33,B33+2,B33+1))))</f>
        <v>---</v>
      </c>
      <c r="C34" s="49">
        <f>SUMIF(Расклады!X:X,A34&amp;"+"&amp;B34,Расклады!A:A)+SUMIF(Расклады!X:X,B34&amp;"+"&amp;A34,Расклады!K:K)+SUMIF(Расклады!AA:AA,A34&amp;"+"&amp;B34,Расклады!M:M)+SUMIF(Расклады!AA:AA,B34&amp;"+"&amp;A34,Расклады!W:W)</f>
        <v>0</v>
      </c>
      <c r="D34" s="154">
        <f>COUNTIF(Расклады!X:AA,A34&amp;"+"&amp;B34)+COUNTIF(Расклады!X:AA,B34&amp;"+"&amp;A34)</f>
        <v>0</v>
      </c>
      <c r="E34" s="157" t="b">
        <f>IF(D34=2,MATCH(C34,{-40000,-6.9999999999,-2.9999999999,3,7,40000},1)/2-0.5,IF(D34=3,MATCH(C34,{-40000,-9.9999999999,-6.9999999999,-2.9999999999,3,7,10,40000},1)/2-0.5,IF(D34=4,MATCH(C34,{-40000,-12.9999999999,-9.9999999999,-6.9999999999,-2.9999999999,3,7,10,13,40000},1)/2-0.5)))</f>
        <v>0</v>
      </c>
      <c r="F34" s="156">
        <f>SUMIF(Расклады!X:X,A34&amp;"+"&amp;B34,Расклады!Y:Y)+SUMIF(Расклады!X:X,B34&amp;"+"&amp;A34,Расклады!Z:Z)+SUMIF(Расклады!AA:AA,A34&amp;"+"&amp;B34,Расклады!AB:AB)+SUMIF(Расклады!AA:AA,B34&amp;"+"&amp;A34,Расклады!AC:AC)</f>
        <v>0</v>
      </c>
    </row>
    <row r="35" spans="1:6" ht="12.75">
      <c r="A35" s="141" t="str">
        <f t="shared" si="1"/>
        <v>---</v>
      </c>
      <c r="B35" s="158" t="str">
        <f aca="true" t="shared" si="2" ref="B35:B81">IF(B34="---","---",IF(AND(A34=A$1,B34+1=A$1),"---",IF(B34=A$1,1,IF(B34+1=A34,B34+2,B34+1))))</f>
        <v>---</v>
      </c>
      <c r="C35" s="49">
        <f>SUMIF(Расклады!X:X,A35&amp;"+"&amp;B35,Расклады!A:A)+SUMIF(Расклады!X:X,B35&amp;"+"&amp;A35,Расклады!K:K)+SUMIF(Расклады!AA:AA,A35&amp;"+"&amp;B35,Расклады!M:M)+SUMIF(Расклады!AA:AA,B35&amp;"+"&amp;A35,Расклады!W:W)</f>
        <v>0</v>
      </c>
      <c r="D35" s="154">
        <f>COUNTIF(Расклады!X:AA,A35&amp;"+"&amp;B35)+COUNTIF(Расклады!X:AA,B35&amp;"+"&amp;A35)</f>
        <v>0</v>
      </c>
      <c r="E35" s="157" t="b">
        <f>IF(D35=2,MATCH(C35,{-40000,-6.9999999999,-2.9999999999,3,7,40000},1)/2-0.5,IF(D35=3,MATCH(C35,{-40000,-9.9999999999,-6.9999999999,-2.9999999999,3,7,10,40000},1)/2-0.5,IF(D35=4,MATCH(C35,{-40000,-12.9999999999,-9.9999999999,-6.9999999999,-2.9999999999,3,7,10,13,40000},1)/2-0.5)))</f>
        <v>0</v>
      </c>
      <c r="F35" s="156">
        <f>SUMIF(Расклады!X:X,A35&amp;"+"&amp;B35,Расклады!Y:Y)+SUMIF(Расклады!X:X,B35&amp;"+"&amp;A35,Расклады!Z:Z)+SUMIF(Расклады!AA:AA,A35&amp;"+"&amp;B35,Расклады!AB:AB)+SUMIF(Расклады!AA:AA,B35&amp;"+"&amp;A35,Расклады!AC:AC)</f>
        <v>0</v>
      </c>
    </row>
    <row r="36" spans="1:6" ht="12.75">
      <c r="A36" s="141" t="str">
        <f t="shared" si="1"/>
        <v>---</v>
      </c>
      <c r="B36" s="158" t="str">
        <f t="shared" si="2"/>
        <v>---</v>
      </c>
      <c r="C36" s="49">
        <f>SUMIF(Расклады!X:X,A36&amp;"+"&amp;B36,Расклады!A:A)+SUMIF(Расклады!X:X,B36&amp;"+"&amp;A36,Расклады!K:K)+SUMIF(Расклады!AA:AA,A36&amp;"+"&amp;B36,Расклады!M:M)+SUMIF(Расклады!AA:AA,B36&amp;"+"&amp;A36,Расклады!W:W)</f>
        <v>0</v>
      </c>
      <c r="D36" s="154">
        <f>COUNTIF(Расклады!X:AA,A36&amp;"+"&amp;B36)+COUNTIF(Расклады!X:AA,B36&amp;"+"&amp;A36)</f>
        <v>0</v>
      </c>
      <c r="E36" s="157" t="b">
        <f>IF(D36=2,MATCH(C36,{-40000,-6.9999999999,-2.9999999999,3,7,40000},1)/2-0.5,IF(D36=3,MATCH(C36,{-40000,-9.9999999999,-6.9999999999,-2.9999999999,3,7,10,40000},1)/2-0.5,IF(D36=4,MATCH(C36,{-40000,-12.9999999999,-9.9999999999,-6.9999999999,-2.9999999999,3,7,10,13,40000},1)/2-0.5)))</f>
        <v>0</v>
      </c>
      <c r="F36" s="156">
        <f>SUMIF(Расклады!X:X,A36&amp;"+"&amp;B36,Расклады!Y:Y)+SUMIF(Расклады!X:X,B36&amp;"+"&amp;A36,Расклады!Z:Z)+SUMIF(Расклады!AA:AA,A36&amp;"+"&amp;B36,Расклады!AB:AB)+SUMIF(Расклады!AA:AA,B36&amp;"+"&amp;A36,Расклады!AC:AC)</f>
        <v>0</v>
      </c>
    </row>
    <row r="37" spans="1:6" ht="12.75">
      <c r="A37" s="141" t="str">
        <f t="shared" si="1"/>
        <v>---</v>
      </c>
      <c r="B37" s="158" t="str">
        <f t="shared" si="2"/>
        <v>---</v>
      </c>
      <c r="C37" s="49">
        <f>SUMIF(Расклады!X:X,A37&amp;"+"&amp;B37,Расклады!A:A)+SUMIF(Расклады!X:X,B37&amp;"+"&amp;A37,Расклады!K:K)+SUMIF(Расклады!AA:AA,A37&amp;"+"&amp;B37,Расклады!M:M)+SUMIF(Расклады!AA:AA,B37&amp;"+"&amp;A37,Расклады!W:W)</f>
        <v>0</v>
      </c>
      <c r="D37" s="154">
        <f>COUNTIF(Расклады!X:AA,A37&amp;"+"&amp;B37)+COUNTIF(Расклады!X:AA,B37&amp;"+"&amp;A37)</f>
        <v>0</v>
      </c>
      <c r="E37" s="157" t="b">
        <f>IF(D37=2,MATCH(C37,{-40000,-6.9999999999,-2.9999999999,3,7,40000},1)/2-0.5,IF(D37=3,MATCH(C37,{-40000,-9.9999999999,-6.9999999999,-2.9999999999,3,7,10,40000},1)/2-0.5,IF(D37=4,MATCH(C37,{-40000,-12.9999999999,-9.9999999999,-6.9999999999,-2.9999999999,3,7,10,13,40000},1)/2-0.5)))</f>
        <v>0</v>
      </c>
      <c r="F37" s="156">
        <f>SUMIF(Расклады!X:X,A37&amp;"+"&amp;B37,Расклады!Y:Y)+SUMIF(Расклады!X:X,B37&amp;"+"&amp;A37,Расклады!Z:Z)+SUMIF(Расклады!AA:AA,A37&amp;"+"&amp;B37,Расклады!AB:AB)+SUMIF(Расклады!AA:AA,B37&amp;"+"&amp;A37,Расклады!AC:AC)</f>
        <v>0</v>
      </c>
    </row>
    <row r="38" spans="1:6" ht="12.75">
      <c r="A38" s="141" t="str">
        <f t="shared" si="1"/>
        <v>---</v>
      </c>
      <c r="B38" s="158" t="str">
        <f t="shared" si="2"/>
        <v>---</v>
      </c>
      <c r="C38" s="49">
        <f>SUMIF(Расклады!X:X,A38&amp;"+"&amp;B38,Расклады!A:A)+SUMIF(Расклады!X:X,B38&amp;"+"&amp;A38,Расклады!K:K)+SUMIF(Расклады!AA:AA,A38&amp;"+"&amp;B38,Расклады!M:M)+SUMIF(Расклады!AA:AA,B38&amp;"+"&amp;A38,Расклады!W:W)</f>
        <v>0</v>
      </c>
      <c r="D38" s="154">
        <f>COUNTIF(Расклады!X:AA,A38&amp;"+"&amp;B38)+COUNTIF(Расклады!X:AA,B38&amp;"+"&amp;A38)</f>
        <v>0</v>
      </c>
      <c r="E38" s="157" t="b">
        <f>IF(D38=2,MATCH(C38,{-40000,-6.9999999999,-2.9999999999,3,7,40000},1)/2-0.5,IF(D38=3,MATCH(C38,{-40000,-9.9999999999,-6.9999999999,-2.9999999999,3,7,10,40000},1)/2-0.5,IF(D38=4,MATCH(C38,{-40000,-12.9999999999,-9.9999999999,-6.9999999999,-2.9999999999,3,7,10,13,40000},1)/2-0.5)))</f>
        <v>0</v>
      </c>
      <c r="F38" s="156">
        <f>SUMIF(Расклады!X:X,A38&amp;"+"&amp;B38,Расклады!Y:Y)+SUMIF(Расклады!X:X,B38&amp;"+"&amp;A38,Расклады!Z:Z)+SUMIF(Расклады!AA:AA,A38&amp;"+"&amp;B38,Расклады!AB:AB)+SUMIF(Расклады!AA:AA,B38&amp;"+"&amp;A38,Расклады!AC:AC)</f>
        <v>0</v>
      </c>
    </row>
    <row r="39" spans="1:6" ht="12.75">
      <c r="A39" s="141" t="str">
        <f t="shared" si="1"/>
        <v>---</v>
      </c>
      <c r="B39" s="158" t="str">
        <f t="shared" si="2"/>
        <v>---</v>
      </c>
      <c r="C39" s="49">
        <f>SUMIF(Расклады!X:X,A39&amp;"+"&amp;B39,Расклады!A:A)+SUMIF(Расклады!X:X,B39&amp;"+"&amp;A39,Расклады!K:K)+SUMIF(Расклады!AA:AA,A39&amp;"+"&amp;B39,Расклады!M:M)+SUMIF(Расклады!AA:AA,B39&amp;"+"&amp;A39,Расклады!W:W)</f>
        <v>0</v>
      </c>
      <c r="D39" s="154">
        <f>COUNTIF(Расклады!X:AA,A39&amp;"+"&amp;B39)+COUNTIF(Расклады!X:AA,B39&amp;"+"&amp;A39)</f>
        <v>0</v>
      </c>
      <c r="E39" s="157" t="b">
        <f>IF(D39=2,MATCH(C39,{-40000,-6.9999999999,-2.9999999999,3,7,40000},1)/2-0.5,IF(D39=3,MATCH(C39,{-40000,-9.9999999999,-6.9999999999,-2.9999999999,3,7,10,40000},1)/2-0.5,IF(D39=4,MATCH(C39,{-40000,-12.9999999999,-9.9999999999,-6.9999999999,-2.9999999999,3,7,10,13,40000},1)/2-0.5)))</f>
        <v>0</v>
      </c>
      <c r="F39" s="156">
        <f>SUMIF(Расклады!X:X,A39&amp;"+"&amp;B39,Расклады!Y:Y)+SUMIF(Расклады!X:X,B39&amp;"+"&amp;A39,Расклады!Z:Z)+SUMIF(Расклады!AA:AA,A39&amp;"+"&amp;B39,Расклады!AB:AB)+SUMIF(Расклады!AA:AA,B39&amp;"+"&amp;A39,Расклады!AC:AC)</f>
        <v>0</v>
      </c>
    </row>
    <row r="40" spans="1:6" ht="12.75">
      <c r="A40" s="141" t="str">
        <f t="shared" si="1"/>
        <v>---</v>
      </c>
      <c r="B40" s="158" t="str">
        <f t="shared" si="2"/>
        <v>---</v>
      </c>
      <c r="C40" s="49">
        <f>SUMIF(Расклады!X:X,A40&amp;"+"&amp;B40,Расклады!A:A)+SUMIF(Расклады!X:X,B40&amp;"+"&amp;A40,Расклады!K:K)+SUMIF(Расклады!AA:AA,A40&amp;"+"&amp;B40,Расклады!M:M)+SUMIF(Расклады!AA:AA,B40&amp;"+"&amp;A40,Расклады!W:W)</f>
        <v>0</v>
      </c>
      <c r="D40" s="154">
        <f>COUNTIF(Расклады!X:AA,A40&amp;"+"&amp;B40)+COUNTIF(Расклады!X:AA,B40&amp;"+"&amp;A40)</f>
        <v>0</v>
      </c>
      <c r="E40" s="157" t="b">
        <f>IF(D40=2,MATCH(C40,{-40000,-6.9999999999,-2.9999999999,3,7,40000},1)/2-0.5,IF(D40=3,MATCH(C40,{-40000,-9.9999999999,-6.9999999999,-2.9999999999,3,7,10,40000},1)/2-0.5,IF(D40=4,MATCH(C40,{-40000,-12.9999999999,-9.9999999999,-6.9999999999,-2.9999999999,3,7,10,13,40000},1)/2-0.5)))</f>
        <v>0</v>
      </c>
      <c r="F40" s="156">
        <f>SUMIF(Расклады!X:X,A40&amp;"+"&amp;B40,Расклады!Y:Y)+SUMIF(Расклады!X:X,B40&amp;"+"&amp;A40,Расклады!Z:Z)+SUMIF(Расклады!AA:AA,A40&amp;"+"&amp;B40,Расклады!AB:AB)+SUMIF(Расклады!AA:AA,B40&amp;"+"&amp;A40,Расклады!AC:AC)</f>
        <v>0</v>
      </c>
    </row>
    <row r="41" spans="1:6" ht="12.75">
      <c r="A41" s="141" t="str">
        <f t="shared" si="1"/>
        <v>---</v>
      </c>
      <c r="B41" s="158" t="str">
        <f t="shared" si="2"/>
        <v>---</v>
      </c>
      <c r="C41" s="49">
        <f>SUMIF(Расклады!X:X,A41&amp;"+"&amp;B41,Расклады!A:A)+SUMIF(Расклады!X:X,B41&amp;"+"&amp;A41,Расклады!K:K)+SUMIF(Расклады!AA:AA,A41&amp;"+"&amp;B41,Расклады!M:M)+SUMIF(Расклады!AA:AA,B41&amp;"+"&amp;A41,Расклады!W:W)</f>
        <v>0</v>
      </c>
      <c r="D41" s="154">
        <f>COUNTIF(Расклады!X:AA,A41&amp;"+"&amp;B41)+COUNTIF(Расклады!X:AA,B41&amp;"+"&amp;A41)</f>
        <v>0</v>
      </c>
      <c r="E41" s="157" t="b">
        <f>IF(D41=2,MATCH(C41,{-40000,-6.9999999999,-2.9999999999,3,7,40000},1)/2-0.5,IF(D41=3,MATCH(C41,{-40000,-9.9999999999,-6.9999999999,-2.9999999999,3,7,10,40000},1)/2-0.5,IF(D41=4,MATCH(C41,{-40000,-12.9999999999,-9.9999999999,-6.9999999999,-2.9999999999,3,7,10,13,40000},1)/2-0.5)))</f>
        <v>0</v>
      </c>
      <c r="F41" s="156">
        <f>SUMIF(Расклады!X:X,A41&amp;"+"&amp;B41,Расклады!Y:Y)+SUMIF(Расклады!X:X,B41&amp;"+"&amp;A41,Расклады!Z:Z)+SUMIF(Расклады!AA:AA,A41&amp;"+"&amp;B41,Расклады!AB:AB)+SUMIF(Расклады!AA:AA,B41&amp;"+"&amp;A41,Расклады!AC:AC)</f>
        <v>0</v>
      </c>
    </row>
    <row r="42" spans="1:6" ht="12.75">
      <c r="A42" s="141" t="str">
        <f t="shared" si="1"/>
        <v>---</v>
      </c>
      <c r="B42" s="158" t="str">
        <f t="shared" si="2"/>
        <v>---</v>
      </c>
      <c r="C42" s="49">
        <f>SUMIF(Расклады!X:X,A42&amp;"+"&amp;B42,Расклады!A:A)+SUMIF(Расклады!X:X,B42&amp;"+"&amp;A42,Расклады!K:K)+SUMIF(Расклады!AA:AA,A42&amp;"+"&amp;B42,Расклады!M:M)+SUMIF(Расклады!AA:AA,B42&amp;"+"&amp;A42,Расклады!W:W)</f>
        <v>0</v>
      </c>
      <c r="D42" s="154">
        <f>COUNTIF(Расклады!X:AA,A42&amp;"+"&amp;B42)+COUNTIF(Расклады!X:AA,B42&amp;"+"&amp;A42)</f>
        <v>0</v>
      </c>
      <c r="E42" s="157" t="b">
        <f>IF(D42=2,MATCH(C42,{-40000,-6.9999999999,-2.9999999999,3,7,40000},1)/2-0.5,IF(D42=3,MATCH(C42,{-40000,-9.9999999999,-6.9999999999,-2.9999999999,3,7,10,40000},1)/2-0.5,IF(D42=4,MATCH(C42,{-40000,-12.9999999999,-9.9999999999,-6.9999999999,-2.9999999999,3,7,10,13,40000},1)/2-0.5)))</f>
        <v>0</v>
      </c>
      <c r="F42" s="156">
        <f>SUMIF(Расклады!X:X,A42&amp;"+"&amp;B42,Расклады!Y:Y)+SUMIF(Расклады!X:X,B42&amp;"+"&amp;A42,Расклады!Z:Z)+SUMIF(Расклады!AA:AA,A42&amp;"+"&amp;B42,Расклады!AB:AB)+SUMIF(Расклады!AA:AA,B42&amp;"+"&amp;A42,Расклады!AC:AC)</f>
        <v>0</v>
      </c>
    </row>
    <row r="43" spans="1:6" ht="12.75">
      <c r="A43" s="141" t="str">
        <f t="shared" si="1"/>
        <v>---</v>
      </c>
      <c r="B43" s="158" t="str">
        <f t="shared" si="2"/>
        <v>---</v>
      </c>
      <c r="C43" s="49">
        <f>SUMIF(Расклады!X:X,A43&amp;"+"&amp;B43,Расклады!A:A)+SUMIF(Расклады!X:X,B43&amp;"+"&amp;A43,Расклады!K:K)+SUMIF(Расклады!AA:AA,A43&amp;"+"&amp;B43,Расклады!M:M)+SUMIF(Расклады!AA:AA,B43&amp;"+"&amp;A43,Расклады!W:W)</f>
        <v>0</v>
      </c>
      <c r="D43" s="154">
        <f>COUNTIF(Расклады!X:AA,A43&amp;"+"&amp;B43)+COUNTIF(Расклады!X:AA,B43&amp;"+"&amp;A43)</f>
        <v>0</v>
      </c>
      <c r="E43" s="157" t="b">
        <f>IF(D43=2,MATCH(C43,{-40000,-6.9999999999,-2.9999999999,3,7,40000},1)/2-0.5,IF(D43=3,MATCH(C43,{-40000,-9.9999999999,-6.9999999999,-2.9999999999,3,7,10,40000},1)/2-0.5,IF(D43=4,MATCH(C43,{-40000,-12.9999999999,-9.9999999999,-6.9999999999,-2.9999999999,3,7,10,13,40000},1)/2-0.5)))</f>
        <v>0</v>
      </c>
      <c r="F43" s="156">
        <f>SUMIF(Расклады!X:X,A43&amp;"+"&amp;B43,Расклады!Y:Y)+SUMIF(Расклады!X:X,B43&amp;"+"&amp;A43,Расклады!Z:Z)+SUMIF(Расклады!AA:AA,A43&amp;"+"&amp;B43,Расклады!AB:AB)+SUMIF(Расклады!AA:AA,B43&amp;"+"&amp;A43,Расклады!AC:AC)</f>
        <v>0</v>
      </c>
    </row>
    <row r="44" spans="1:6" ht="12.75">
      <c r="A44" s="141" t="str">
        <f t="shared" si="1"/>
        <v>---</v>
      </c>
      <c r="B44" s="158" t="str">
        <f t="shared" si="2"/>
        <v>---</v>
      </c>
      <c r="C44" s="49">
        <f>SUMIF(Расклады!X:X,A44&amp;"+"&amp;B44,Расклады!A:A)+SUMIF(Расклады!X:X,B44&amp;"+"&amp;A44,Расклады!K:K)+SUMIF(Расклады!AA:AA,A44&amp;"+"&amp;B44,Расклады!M:M)+SUMIF(Расклады!AA:AA,B44&amp;"+"&amp;A44,Расклады!W:W)</f>
        <v>0</v>
      </c>
      <c r="D44" s="154">
        <f>COUNTIF(Расклады!X:AA,A44&amp;"+"&amp;B44)+COUNTIF(Расклады!X:AA,B44&amp;"+"&amp;A44)</f>
        <v>0</v>
      </c>
      <c r="E44" s="157" t="b">
        <f>IF(D44=2,MATCH(C44,{-40000,-6.9999999999,-2.9999999999,3,7,40000},1)/2-0.5,IF(D44=3,MATCH(C44,{-40000,-9.9999999999,-6.9999999999,-2.9999999999,3,7,10,40000},1)/2-0.5,IF(D44=4,MATCH(C44,{-40000,-12.9999999999,-9.9999999999,-6.9999999999,-2.9999999999,3,7,10,13,40000},1)/2-0.5)))</f>
        <v>0</v>
      </c>
      <c r="F44" s="156">
        <f>SUMIF(Расклады!X:X,A44&amp;"+"&amp;B44,Расклады!Y:Y)+SUMIF(Расклады!X:X,B44&amp;"+"&amp;A44,Расклады!Z:Z)+SUMIF(Расклады!AA:AA,A44&amp;"+"&amp;B44,Расклады!AB:AB)+SUMIF(Расклады!AA:AA,B44&amp;"+"&amp;A44,Расклады!AC:AC)</f>
        <v>0</v>
      </c>
    </row>
    <row r="45" spans="1:6" ht="12.75">
      <c r="A45" s="141" t="str">
        <f t="shared" si="1"/>
        <v>---</v>
      </c>
      <c r="B45" s="158" t="str">
        <f t="shared" si="2"/>
        <v>---</v>
      </c>
      <c r="C45" s="49">
        <f>SUMIF(Расклады!X:X,A45&amp;"+"&amp;B45,Расклады!A:A)+SUMIF(Расклады!X:X,B45&amp;"+"&amp;A45,Расклады!K:K)+SUMIF(Расклады!AA:AA,A45&amp;"+"&amp;B45,Расклады!M:M)+SUMIF(Расклады!AA:AA,B45&amp;"+"&amp;A45,Расклады!W:W)</f>
        <v>0</v>
      </c>
      <c r="D45" s="154">
        <f>COUNTIF(Расклады!X:AA,A45&amp;"+"&amp;B45)+COUNTIF(Расклады!X:AA,B45&amp;"+"&amp;A45)</f>
        <v>0</v>
      </c>
      <c r="E45" s="157" t="b">
        <f>IF(D45=2,MATCH(C45,{-40000,-6.9999999999,-2.9999999999,3,7,40000},1)/2-0.5,IF(D45=3,MATCH(C45,{-40000,-9.9999999999,-6.9999999999,-2.9999999999,3,7,10,40000},1)/2-0.5,IF(D45=4,MATCH(C45,{-40000,-12.9999999999,-9.9999999999,-6.9999999999,-2.9999999999,3,7,10,13,40000},1)/2-0.5)))</f>
        <v>0</v>
      </c>
      <c r="F45" s="156">
        <f>SUMIF(Расклады!X:X,A45&amp;"+"&amp;B45,Расклады!Y:Y)+SUMIF(Расклады!X:X,B45&amp;"+"&amp;A45,Расклады!Z:Z)+SUMIF(Расклады!AA:AA,A45&amp;"+"&amp;B45,Расклады!AB:AB)+SUMIF(Расклады!AA:AA,B45&amp;"+"&amp;A45,Расклады!AC:AC)</f>
        <v>0</v>
      </c>
    </row>
    <row r="46" spans="1:6" ht="12.75">
      <c r="A46" s="141" t="str">
        <f t="shared" si="1"/>
        <v>---</v>
      </c>
      <c r="B46" s="158" t="str">
        <f t="shared" si="2"/>
        <v>---</v>
      </c>
      <c r="C46" s="49">
        <f>SUMIF(Расклады!X:X,A46&amp;"+"&amp;B46,Расклады!A:A)+SUMIF(Расклады!X:X,B46&amp;"+"&amp;A46,Расклады!K:K)+SUMIF(Расклады!AA:AA,A46&amp;"+"&amp;B46,Расклады!M:M)+SUMIF(Расклады!AA:AA,B46&amp;"+"&amp;A46,Расклады!W:W)</f>
        <v>0</v>
      </c>
      <c r="D46" s="154">
        <f>COUNTIF(Расклады!X:AA,A46&amp;"+"&amp;B46)+COUNTIF(Расклады!X:AA,B46&amp;"+"&amp;A46)</f>
        <v>0</v>
      </c>
      <c r="E46" s="157" t="b">
        <f>IF(D46=2,MATCH(C46,{-40000,-6.9999999999,-2.9999999999,3,7,40000},1)/2-0.5,IF(D46=3,MATCH(C46,{-40000,-9.9999999999,-6.9999999999,-2.9999999999,3,7,10,40000},1)/2-0.5,IF(D46=4,MATCH(C46,{-40000,-12.9999999999,-9.9999999999,-6.9999999999,-2.9999999999,3,7,10,13,40000},1)/2-0.5)))</f>
        <v>0</v>
      </c>
      <c r="F46" s="156">
        <f>SUMIF(Расклады!X:X,A46&amp;"+"&amp;B46,Расклады!Y:Y)+SUMIF(Расклады!X:X,B46&amp;"+"&amp;A46,Расклады!Z:Z)+SUMIF(Расклады!AA:AA,A46&amp;"+"&amp;B46,Расклады!AB:AB)+SUMIF(Расклады!AA:AA,B46&amp;"+"&amp;A46,Расклады!AC:AC)</f>
        <v>0</v>
      </c>
    </row>
    <row r="47" spans="1:6" ht="12.75">
      <c r="A47" s="141" t="str">
        <f t="shared" si="1"/>
        <v>---</v>
      </c>
      <c r="B47" s="158" t="str">
        <f t="shared" si="2"/>
        <v>---</v>
      </c>
      <c r="C47" s="49">
        <f>SUMIF(Расклады!X:X,A47&amp;"+"&amp;B47,Расклады!A:A)+SUMIF(Расклады!X:X,B47&amp;"+"&amp;A47,Расклады!K:K)+SUMIF(Расклады!AA:AA,A47&amp;"+"&amp;B47,Расклады!M:M)+SUMIF(Расклады!AA:AA,B47&amp;"+"&amp;A47,Расклады!W:W)</f>
        <v>0</v>
      </c>
      <c r="D47" s="154">
        <f>COUNTIF(Расклады!X:AA,A47&amp;"+"&amp;B47)+COUNTIF(Расклады!X:AA,B47&amp;"+"&amp;A47)</f>
        <v>0</v>
      </c>
      <c r="E47" s="157" t="b">
        <f>IF(D47=2,MATCH(C47,{-40000,-6.9999999999,-2.9999999999,3,7,40000},1)/2-0.5,IF(D47=3,MATCH(C47,{-40000,-9.9999999999,-6.9999999999,-2.9999999999,3,7,10,40000},1)/2-0.5,IF(D47=4,MATCH(C47,{-40000,-12.9999999999,-9.9999999999,-6.9999999999,-2.9999999999,3,7,10,13,40000},1)/2-0.5)))</f>
        <v>0</v>
      </c>
      <c r="F47" s="156">
        <f>SUMIF(Расклады!X:X,A47&amp;"+"&amp;B47,Расклады!Y:Y)+SUMIF(Расклады!X:X,B47&amp;"+"&amp;A47,Расклады!Z:Z)+SUMIF(Расклады!AA:AA,A47&amp;"+"&amp;B47,Расклады!AB:AB)+SUMIF(Расклады!AA:AA,B47&amp;"+"&amp;A47,Расклады!AC:AC)</f>
        <v>0</v>
      </c>
    </row>
    <row r="48" spans="1:6" ht="12.75">
      <c r="A48" s="141" t="str">
        <f t="shared" si="1"/>
        <v>---</v>
      </c>
      <c r="B48" s="158" t="str">
        <f t="shared" si="2"/>
        <v>---</v>
      </c>
      <c r="C48" s="49">
        <f>SUMIF(Расклады!X:X,A48&amp;"+"&amp;B48,Расклады!A:A)+SUMIF(Расклады!X:X,B48&amp;"+"&amp;A48,Расклады!K:K)+SUMIF(Расклады!AA:AA,A48&amp;"+"&amp;B48,Расклады!M:M)+SUMIF(Расклады!AA:AA,B48&amp;"+"&amp;A48,Расклады!W:W)</f>
        <v>0</v>
      </c>
      <c r="D48" s="154">
        <f>COUNTIF(Расклады!X:AA,A48&amp;"+"&amp;B48)+COUNTIF(Расклады!X:AA,B48&amp;"+"&amp;A48)</f>
        <v>0</v>
      </c>
      <c r="E48" s="157" t="b">
        <f>IF(D48=2,MATCH(C48,{-40000,-6.9999999999,-2.9999999999,3,7,40000},1)/2-0.5,IF(D48=3,MATCH(C48,{-40000,-9.9999999999,-6.9999999999,-2.9999999999,3,7,10,40000},1)/2-0.5,IF(D48=4,MATCH(C48,{-40000,-12.9999999999,-9.9999999999,-6.9999999999,-2.9999999999,3,7,10,13,40000},1)/2-0.5)))</f>
        <v>0</v>
      </c>
      <c r="F48" s="156">
        <f>SUMIF(Расклады!X:X,A48&amp;"+"&amp;B48,Расклады!Y:Y)+SUMIF(Расклады!X:X,B48&amp;"+"&amp;A48,Расклады!Z:Z)+SUMIF(Расклады!AA:AA,A48&amp;"+"&amp;B48,Расклады!AB:AB)+SUMIF(Расклады!AA:AA,B48&amp;"+"&amp;A48,Расклады!AC:AC)</f>
        <v>0</v>
      </c>
    </row>
    <row r="49" spans="1:6" ht="12.75">
      <c r="A49" s="141" t="str">
        <f t="shared" si="1"/>
        <v>---</v>
      </c>
      <c r="B49" s="158" t="str">
        <f t="shared" si="2"/>
        <v>---</v>
      </c>
      <c r="C49" s="49">
        <f>SUMIF(Расклады!X:X,A49&amp;"+"&amp;B49,Расклады!A:A)+SUMIF(Расклады!X:X,B49&amp;"+"&amp;A49,Расклады!K:K)+SUMIF(Расклады!AA:AA,A49&amp;"+"&amp;B49,Расклады!M:M)+SUMIF(Расклады!AA:AA,B49&amp;"+"&amp;A49,Расклады!W:W)</f>
        <v>0</v>
      </c>
      <c r="D49" s="154">
        <f>COUNTIF(Расклады!X:AA,A49&amp;"+"&amp;B49)+COUNTIF(Расклады!X:AA,B49&amp;"+"&amp;A49)</f>
        <v>0</v>
      </c>
      <c r="E49" s="157" t="b">
        <f>IF(D49=2,MATCH(C49,{-40000,-6.9999999999,-2.9999999999,3,7,40000},1)/2-0.5,IF(D49=3,MATCH(C49,{-40000,-9.9999999999,-6.9999999999,-2.9999999999,3,7,10,40000},1)/2-0.5,IF(D49=4,MATCH(C49,{-40000,-12.9999999999,-9.9999999999,-6.9999999999,-2.9999999999,3,7,10,13,40000},1)/2-0.5)))</f>
        <v>0</v>
      </c>
      <c r="F49" s="156">
        <f>SUMIF(Расклады!X:X,A49&amp;"+"&amp;B49,Расклады!Y:Y)+SUMIF(Расклады!X:X,B49&amp;"+"&amp;A49,Расклады!Z:Z)+SUMIF(Расклады!AA:AA,A49&amp;"+"&amp;B49,Расклады!AB:AB)+SUMIF(Расклады!AA:AA,B49&amp;"+"&amp;A49,Расклады!AC:AC)</f>
        <v>0</v>
      </c>
    </row>
    <row r="50" spans="1:6" ht="12.75">
      <c r="A50" s="141" t="str">
        <f t="shared" si="1"/>
        <v>---</v>
      </c>
      <c r="B50" s="158" t="str">
        <f t="shared" si="2"/>
        <v>---</v>
      </c>
      <c r="C50" s="49">
        <f>SUMIF(Расклады!X:X,A50&amp;"+"&amp;B50,Расклады!A:A)+SUMIF(Расклады!X:X,B50&amp;"+"&amp;A50,Расклады!K:K)+SUMIF(Расклады!AA:AA,A50&amp;"+"&amp;B50,Расклады!M:M)+SUMIF(Расклады!AA:AA,B50&amp;"+"&amp;A50,Расклады!W:W)</f>
        <v>0</v>
      </c>
      <c r="D50" s="154">
        <f>COUNTIF(Расклады!X:AA,A50&amp;"+"&amp;B50)+COUNTIF(Расклады!X:AA,B50&amp;"+"&amp;A50)</f>
        <v>0</v>
      </c>
      <c r="E50" s="157" t="b">
        <f>IF(D50=2,MATCH(C50,{-40000,-6.9999999999,-2.9999999999,3,7,40000},1)/2-0.5,IF(D50=3,MATCH(C50,{-40000,-9.9999999999,-6.9999999999,-2.9999999999,3,7,10,40000},1)/2-0.5,IF(D50=4,MATCH(C50,{-40000,-12.9999999999,-9.9999999999,-6.9999999999,-2.9999999999,3,7,10,13,40000},1)/2-0.5)))</f>
        <v>0</v>
      </c>
      <c r="F50" s="156">
        <f>SUMIF(Расклады!X:X,A50&amp;"+"&amp;B50,Расклады!Y:Y)+SUMIF(Расклады!X:X,B50&amp;"+"&amp;A50,Расклады!Z:Z)+SUMIF(Расклады!AA:AA,A50&amp;"+"&amp;B50,Расклады!AB:AB)+SUMIF(Расклады!AA:AA,B50&amp;"+"&amp;A50,Расклады!AC:AC)</f>
        <v>0</v>
      </c>
    </row>
    <row r="51" spans="1:6" ht="12.75">
      <c r="A51" s="141" t="str">
        <f t="shared" si="1"/>
        <v>---</v>
      </c>
      <c r="B51" s="158" t="str">
        <f t="shared" si="2"/>
        <v>---</v>
      </c>
      <c r="C51" s="49">
        <f>SUMIF(Расклады!X:X,A51&amp;"+"&amp;B51,Расклады!A:A)+SUMIF(Расклады!X:X,B51&amp;"+"&amp;A51,Расклады!K:K)+SUMIF(Расклады!AA:AA,A51&amp;"+"&amp;B51,Расклады!M:M)+SUMIF(Расклады!AA:AA,B51&amp;"+"&amp;A51,Расклады!W:W)</f>
        <v>0</v>
      </c>
      <c r="D51" s="154">
        <f>COUNTIF(Расклады!X:AA,A51&amp;"+"&amp;B51)+COUNTIF(Расклады!X:AA,B51&amp;"+"&amp;A51)</f>
        <v>0</v>
      </c>
      <c r="E51" s="157" t="b">
        <f>IF(D51=2,MATCH(C51,{-40000,-6.9999999999,-2.9999999999,3,7,40000},1)/2-0.5,IF(D51=3,MATCH(C51,{-40000,-9.9999999999,-6.9999999999,-2.9999999999,3,7,10,40000},1)/2-0.5,IF(D51=4,MATCH(C51,{-40000,-12.9999999999,-9.9999999999,-6.9999999999,-2.9999999999,3,7,10,13,40000},1)/2-0.5)))</f>
        <v>0</v>
      </c>
      <c r="F51" s="156">
        <f>SUMIF(Расклады!X:X,A51&amp;"+"&amp;B51,Расклады!Y:Y)+SUMIF(Расклады!X:X,B51&amp;"+"&amp;A51,Расклады!Z:Z)+SUMIF(Расклады!AA:AA,A51&amp;"+"&amp;B51,Расклады!AB:AB)+SUMIF(Расклады!AA:AA,B51&amp;"+"&amp;A51,Расклады!AC:AC)</f>
        <v>0</v>
      </c>
    </row>
    <row r="52" spans="1:6" ht="12.75">
      <c r="A52" s="141" t="str">
        <f t="shared" si="1"/>
        <v>---</v>
      </c>
      <c r="B52" s="158" t="str">
        <f t="shared" si="2"/>
        <v>---</v>
      </c>
      <c r="C52" s="49">
        <f>SUMIF(Расклады!X:X,A52&amp;"+"&amp;B52,Расклады!A:A)+SUMIF(Расклады!X:X,B52&amp;"+"&amp;A52,Расклады!K:K)+SUMIF(Расклады!AA:AA,A52&amp;"+"&amp;B52,Расклады!M:M)+SUMIF(Расклады!AA:AA,B52&amp;"+"&amp;A52,Расклады!W:W)</f>
        <v>0</v>
      </c>
      <c r="D52" s="154">
        <f>COUNTIF(Расклады!X:AA,A52&amp;"+"&amp;B52)+COUNTIF(Расклады!X:AA,B52&amp;"+"&amp;A52)</f>
        <v>0</v>
      </c>
      <c r="E52" s="157" t="b">
        <f>IF(D52=2,MATCH(C52,{-40000,-6.9999999999,-2.9999999999,3,7,40000},1)/2-0.5,IF(D52=3,MATCH(C52,{-40000,-9.9999999999,-6.9999999999,-2.9999999999,3,7,10,40000},1)/2-0.5,IF(D52=4,MATCH(C52,{-40000,-12.9999999999,-9.9999999999,-6.9999999999,-2.9999999999,3,7,10,13,40000},1)/2-0.5)))</f>
        <v>0</v>
      </c>
      <c r="F52" s="156">
        <f>SUMIF(Расклады!X:X,A52&amp;"+"&amp;B52,Расклады!Y:Y)+SUMIF(Расклады!X:X,B52&amp;"+"&amp;A52,Расклады!Z:Z)+SUMIF(Расклады!AA:AA,A52&amp;"+"&amp;B52,Расклады!AB:AB)+SUMIF(Расклады!AA:AA,B52&amp;"+"&amp;A52,Расклады!AC:AC)</f>
        <v>0</v>
      </c>
    </row>
    <row r="53" spans="1:6" ht="12.75">
      <c r="A53" s="141" t="str">
        <f t="shared" si="1"/>
        <v>---</v>
      </c>
      <c r="B53" s="158" t="str">
        <f t="shared" si="2"/>
        <v>---</v>
      </c>
      <c r="C53" s="49">
        <f>SUMIF(Расклады!X:X,A53&amp;"+"&amp;B53,Расклады!A:A)+SUMIF(Расклады!X:X,B53&amp;"+"&amp;A53,Расклады!K:K)+SUMIF(Расклады!AA:AA,A53&amp;"+"&amp;B53,Расклады!M:M)+SUMIF(Расклады!AA:AA,B53&amp;"+"&amp;A53,Расклады!W:W)</f>
        <v>0</v>
      </c>
      <c r="D53" s="154">
        <f>COUNTIF(Расклады!X:AA,A53&amp;"+"&amp;B53)+COUNTIF(Расклады!X:AA,B53&amp;"+"&amp;A53)</f>
        <v>0</v>
      </c>
      <c r="E53" s="157" t="b">
        <f>IF(D53=2,MATCH(C53,{-40000,-6.9999999999,-2.9999999999,3,7,40000},1)/2-0.5,IF(D53=3,MATCH(C53,{-40000,-9.9999999999,-6.9999999999,-2.9999999999,3,7,10,40000},1)/2-0.5,IF(D53=4,MATCH(C53,{-40000,-12.9999999999,-9.9999999999,-6.9999999999,-2.9999999999,3,7,10,13,40000},1)/2-0.5)))</f>
        <v>0</v>
      </c>
      <c r="F53" s="156">
        <f>SUMIF(Расклады!X:X,A53&amp;"+"&amp;B53,Расклады!Y:Y)+SUMIF(Расклады!X:X,B53&amp;"+"&amp;A53,Расклады!Z:Z)+SUMIF(Расклады!AA:AA,A53&amp;"+"&amp;B53,Расклады!AB:AB)+SUMIF(Расклады!AA:AA,B53&amp;"+"&amp;A53,Расклады!AC:AC)</f>
        <v>0</v>
      </c>
    </row>
    <row r="54" spans="1:6" ht="12.75">
      <c r="A54" s="141" t="str">
        <f t="shared" si="1"/>
        <v>---</v>
      </c>
      <c r="B54" s="158" t="str">
        <f t="shared" si="2"/>
        <v>---</v>
      </c>
      <c r="C54" s="49">
        <f>SUMIF(Расклады!X:X,A54&amp;"+"&amp;B54,Расклады!A:A)+SUMIF(Расклады!X:X,B54&amp;"+"&amp;A54,Расклады!K:K)+SUMIF(Расклады!AA:AA,A54&amp;"+"&amp;B54,Расклады!M:M)+SUMIF(Расклады!AA:AA,B54&amp;"+"&amp;A54,Расклады!W:W)</f>
        <v>0</v>
      </c>
      <c r="D54" s="154">
        <f>COUNTIF(Расклады!X:AA,A54&amp;"+"&amp;B54)+COUNTIF(Расклады!X:AA,B54&amp;"+"&amp;A54)</f>
        <v>0</v>
      </c>
      <c r="E54" s="157" t="b">
        <f>IF(D54=2,MATCH(C54,{-40000,-6.9999999999,-2.9999999999,3,7,40000},1)/2-0.5,IF(D54=3,MATCH(C54,{-40000,-9.9999999999,-6.9999999999,-2.9999999999,3,7,10,40000},1)/2-0.5,IF(D54=4,MATCH(C54,{-40000,-12.9999999999,-9.9999999999,-6.9999999999,-2.9999999999,3,7,10,13,40000},1)/2-0.5)))</f>
        <v>0</v>
      </c>
      <c r="F54" s="156">
        <f>SUMIF(Расклады!X:X,A54&amp;"+"&amp;B54,Расклады!Y:Y)+SUMIF(Расклады!X:X,B54&amp;"+"&amp;A54,Расклады!Z:Z)+SUMIF(Расклады!AA:AA,A54&amp;"+"&amp;B54,Расклады!AB:AB)+SUMIF(Расклады!AA:AA,B54&amp;"+"&amp;A54,Расклады!AC:AC)</f>
        <v>0</v>
      </c>
    </row>
    <row r="55" spans="1:6" ht="12.75">
      <c r="A55" s="141" t="str">
        <f t="shared" si="1"/>
        <v>---</v>
      </c>
      <c r="B55" s="158" t="str">
        <f t="shared" si="2"/>
        <v>---</v>
      </c>
      <c r="C55" s="49">
        <f>SUMIF(Расклады!X:X,A55&amp;"+"&amp;B55,Расклады!A:A)+SUMIF(Расклады!X:X,B55&amp;"+"&amp;A55,Расклады!K:K)+SUMIF(Расклады!AA:AA,A55&amp;"+"&amp;B55,Расклады!M:M)+SUMIF(Расклады!AA:AA,B55&amp;"+"&amp;A55,Расклады!W:W)</f>
        <v>0</v>
      </c>
      <c r="D55" s="154">
        <f>COUNTIF(Расклады!X:AA,A55&amp;"+"&amp;B55)+COUNTIF(Расклады!X:AA,B55&amp;"+"&amp;A55)</f>
        <v>0</v>
      </c>
      <c r="E55" s="157" t="b">
        <f>IF(D55=2,MATCH(C55,{-40000,-6.9999999999,-2.9999999999,3,7,40000},1)/2-0.5,IF(D55=3,MATCH(C55,{-40000,-9.9999999999,-6.9999999999,-2.9999999999,3,7,10,40000},1)/2-0.5,IF(D55=4,MATCH(C55,{-40000,-12.9999999999,-9.9999999999,-6.9999999999,-2.9999999999,3,7,10,13,40000},1)/2-0.5)))</f>
        <v>0</v>
      </c>
      <c r="F55" s="156">
        <f>SUMIF(Расклады!X:X,A55&amp;"+"&amp;B55,Расклады!Y:Y)+SUMIF(Расклады!X:X,B55&amp;"+"&amp;A55,Расклады!Z:Z)+SUMIF(Расклады!AA:AA,A55&amp;"+"&amp;B55,Расклады!AB:AB)+SUMIF(Расклады!AA:AA,B55&amp;"+"&amp;A55,Расклады!AC:AC)</f>
        <v>0</v>
      </c>
    </row>
    <row r="56" spans="1:6" ht="12.75">
      <c r="A56" s="141" t="str">
        <f t="shared" si="1"/>
        <v>---</v>
      </c>
      <c r="B56" s="158" t="str">
        <f t="shared" si="2"/>
        <v>---</v>
      </c>
      <c r="C56" s="49">
        <f>SUMIF(Расклады!X:X,A56&amp;"+"&amp;B56,Расклады!A:A)+SUMIF(Расклады!X:X,B56&amp;"+"&amp;A56,Расклады!K:K)+SUMIF(Расклады!AA:AA,A56&amp;"+"&amp;B56,Расклады!M:M)+SUMIF(Расклады!AA:AA,B56&amp;"+"&amp;A56,Расклады!W:W)</f>
        <v>0</v>
      </c>
      <c r="D56" s="154">
        <f>COUNTIF(Расклады!X:AA,A56&amp;"+"&amp;B56)+COUNTIF(Расклады!X:AA,B56&amp;"+"&amp;A56)</f>
        <v>0</v>
      </c>
      <c r="E56" s="157" t="b">
        <f>IF(D56=2,MATCH(C56,{-40000,-6.9999999999,-2.9999999999,3,7,40000},1)/2-0.5,IF(D56=3,MATCH(C56,{-40000,-9.9999999999,-6.9999999999,-2.9999999999,3,7,10,40000},1)/2-0.5,IF(D56=4,MATCH(C56,{-40000,-12.9999999999,-9.9999999999,-6.9999999999,-2.9999999999,3,7,10,13,40000},1)/2-0.5)))</f>
        <v>0</v>
      </c>
      <c r="F56" s="156">
        <f>SUMIF(Расклады!X:X,A56&amp;"+"&amp;B56,Расклады!Y:Y)+SUMIF(Расклады!X:X,B56&amp;"+"&amp;A56,Расклады!Z:Z)+SUMIF(Расклады!AA:AA,A56&amp;"+"&amp;B56,Расклады!AB:AB)+SUMIF(Расклады!AA:AA,B56&amp;"+"&amp;A56,Расклады!AC:AC)</f>
        <v>0</v>
      </c>
    </row>
    <row r="57" spans="1:6" ht="12.75">
      <c r="A57" s="141" t="str">
        <f t="shared" si="1"/>
        <v>---</v>
      </c>
      <c r="B57" s="158" t="str">
        <f t="shared" si="2"/>
        <v>---</v>
      </c>
      <c r="C57" s="49">
        <f>SUMIF(Расклады!X:X,A57&amp;"+"&amp;B57,Расклады!A:A)+SUMIF(Расклады!X:X,B57&amp;"+"&amp;A57,Расклады!K:K)+SUMIF(Расклады!AA:AA,A57&amp;"+"&amp;B57,Расклады!M:M)+SUMIF(Расклады!AA:AA,B57&amp;"+"&amp;A57,Расклады!W:W)</f>
        <v>0</v>
      </c>
      <c r="D57" s="154">
        <f>COUNTIF(Расклады!X:AA,A57&amp;"+"&amp;B57)+COUNTIF(Расклады!X:AA,B57&amp;"+"&amp;A57)</f>
        <v>0</v>
      </c>
      <c r="E57" s="157" t="b">
        <f>IF(D57=2,MATCH(C57,{-40000,-6.9999999999,-2.9999999999,3,7,40000},1)/2-0.5,IF(D57=3,MATCH(C57,{-40000,-9.9999999999,-6.9999999999,-2.9999999999,3,7,10,40000},1)/2-0.5,IF(D57=4,MATCH(C57,{-40000,-12.9999999999,-9.9999999999,-6.9999999999,-2.9999999999,3,7,10,13,40000},1)/2-0.5)))</f>
        <v>0</v>
      </c>
      <c r="F57" s="156">
        <f>SUMIF(Расклады!X:X,A57&amp;"+"&amp;B57,Расклады!Y:Y)+SUMIF(Расклады!X:X,B57&amp;"+"&amp;A57,Расклады!Z:Z)+SUMIF(Расклады!AA:AA,A57&amp;"+"&amp;B57,Расклады!AB:AB)+SUMIF(Расклады!AA:AA,B57&amp;"+"&amp;A57,Расклады!AC:AC)</f>
        <v>0</v>
      </c>
    </row>
    <row r="58" spans="1:6" ht="12.75">
      <c r="A58" s="141" t="str">
        <f t="shared" si="1"/>
        <v>---</v>
      </c>
      <c r="B58" s="158" t="str">
        <f t="shared" si="2"/>
        <v>---</v>
      </c>
      <c r="C58" s="49">
        <f>SUMIF(Расклады!X:X,A58&amp;"+"&amp;B58,Расклады!A:A)+SUMIF(Расклады!X:X,B58&amp;"+"&amp;A58,Расклады!K:K)+SUMIF(Расклады!AA:AA,A58&amp;"+"&amp;B58,Расклады!M:M)+SUMIF(Расклады!AA:AA,B58&amp;"+"&amp;A58,Расклады!W:W)</f>
        <v>0</v>
      </c>
      <c r="D58" s="154">
        <f>COUNTIF(Расклады!X:AA,A58&amp;"+"&amp;B58)+COUNTIF(Расклады!X:AA,B58&amp;"+"&amp;A58)</f>
        <v>0</v>
      </c>
      <c r="E58" s="157" t="b">
        <f>IF(D58=2,MATCH(C58,{-40000,-6.9999999999,-2.9999999999,3,7,40000},1)/2-0.5,IF(D58=3,MATCH(C58,{-40000,-9.9999999999,-6.9999999999,-2.9999999999,3,7,10,40000},1)/2-0.5,IF(D58=4,MATCH(C58,{-40000,-12.9999999999,-9.9999999999,-6.9999999999,-2.9999999999,3,7,10,13,40000},1)/2-0.5)))</f>
        <v>0</v>
      </c>
      <c r="F58" s="156">
        <f>SUMIF(Расклады!X:X,A58&amp;"+"&amp;B58,Расклады!Y:Y)+SUMIF(Расклады!X:X,B58&amp;"+"&amp;A58,Расклады!Z:Z)+SUMIF(Расклады!AA:AA,A58&amp;"+"&amp;B58,Расклады!AB:AB)+SUMIF(Расклады!AA:AA,B58&amp;"+"&amp;A58,Расклады!AC:AC)</f>
        <v>0</v>
      </c>
    </row>
    <row r="59" spans="1:6" ht="12.75">
      <c r="A59" s="141" t="str">
        <f t="shared" si="1"/>
        <v>---</v>
      </c>
      <c r="B59" s="158" t="str">
        <f t="shared" si="2"/>
        <v>---</v>
      </c>
      <c r="C59" s="49">
        <f>SUMIF(Расклады!X:X,A59&amp;"+"&amp;B59,Расклады!A:A)+SUMIF(Расклады!X:X,B59&amp;"+"&amp;A59,Расклады!K:K)+SUMIF(Расклады!AA:AA,A59&amp;"+"&amp;B59,Расклады!M:M)+SUMIF(Расклады!AA:AA,B59&amp;"+"&amp;A59,Расклады!W:W)</f>
        <v>0</v>
      </c>
      <c r="D59" s="154">
        <f>COUNTIF(Расклады!X:AA,A59&amp;"+"&amp;B59)+COUNTIF(Расклады!X:AA,B59&amp;"+"&amp;A59)</f>
        <v>0</v>
      </c>
      <c r="E59" s="157" t="b">
        <f>IF(D59=2,MATCH(C59,{-40000,-6.9999999999,-2.9999999999,3,7,40000},1)/2-0.5,IF(D59=3,MATCH(C59,{-40000,-9.9999999999,-6.9999999999,-2.9999999999,3,7,10,40000},1)/2-0.5,IF(D59=4,MATCH(C59,{-40000,-12.9999999999,-9.9999999999,-6.9999999999,-2.9999999999,3,7,10,13,40000},1)/2-0.5)))</f>
        <v>0</v>
      </c>
      <c r="F59" s="156">
        <f>SUMIF(Расклады!X:X,A59&amp;"+"&amp;B59,Расклады!Y:Y)+SUMIF(Расклады!X:X,B59&amp;"+"&amp;A59,Расклады!Z:Z)+SUMIF(Расклады!AA:AA,A59&amp;"+"&amp;B59,Расклады!AB:AB)+SUMIF(Расклады!AA:AA,B59&amp;"+"&amp;A59,Расклады!AC:AC)</f>
        <v>0</v>
      </c>
    </row>
    <row r="60" spans="1:6" ht="12.75">
      <c r="A60" s="141" t="str">
        <f t="shared" si="1"/>
        <v>---</v>
      </c>
      <c r="B60" s="158" t="str">
        <f t="shared" si="2"/>
        <v>---</v>
      </c>
      <c r="C60" s="49">
        <f>SUMIF(Расклады!X:X,A60&amp;"+"&amp;B60,Расклады!A:A)+SUMIF(Расклады!X:X,B60&amp;"+"&amp;A60,Расклады!K:K)+SUMIF(Расклады!AA:AA,A60&amp;"+"&amp;B60,Расклады!M:M)+SUMIF(Расклады!AA:AA,B60&amp;"+"&amp;A60,Расклады!W:W)</f>
        <v>0</v>
      </c>
      <c r="D60" s="154">
        <f>COUNTIF(Расклады!X:AA,A60&amp;"+"&amp;B60)+COUNTIF(Расклады!X:AA,B60&amp;"+"&amp;A60)</f>
        <v>0</v>
      </c>
      <c r="E60" s="157" t="b">
        <f>IF(D60=2,MATCH(C60,{-40000,-6.9999999999,-2.9999999999,3,7,40000},1)/2-0.5,IF(D60=3,MATCH(C60,{-40000,-9.9999999999,-6.9999999999,-2.9999999999,3,7,10,40000},1)/2-0.5,IF(D60=4,MATCH(C60,{-40000,-12.9999999999,-9.9999999999,-6.9999999999,-2.9999999999,3,7,10,13,40000},1)/2-0.5)))</f>
        <v>0</v>
      </c>
      <c r="F60" s="156">
        <f>SUMIF(Расклады!X:X,A60&amp;"+"&amp;B60,Расклады!Y:Y)+SUMIF(Расклады!X:X,B60&amp;"+"&amp;A60,Расклады!Z:Z)+SUMIF(Расклады!AA:AA,A60&amp;"+"&amp;B60,Расклады!AB:AB)+SUMIF(Расклады!AA:AA,B60&amp;"+"&amp;A60,Расклады!AC:AC)</f>
        <v>0</v>
      </c>
    </row>
    <row r="61" spans="1:6" ht="12.75">
      <c r="A61" s="141" t="str">
        <f t="shared" si="1"/>
        <v>---</v>
      </c>
      <c r="B61" s="158" t="str">
        <f t="shared" si="2"/>
        <v>---</v>
      </c>
      <c r="C61" s="49">
        <f>SUMIF(Расклады!X:X,A61&amp;"+"&amp;B61,Расклады!A:A)+SUMIF(Расклады!X:X,B61&amp;"+"&amp;A61,Расклады!K:K)+SUMIF(Расклады!AA:AA,A61&amp;"+"&amp;B61,Расклады!M:M)+SUMIF(Расклады!AA:AA,B61&amp;"+"&amp;A61,Расклады!W:W)</f>
        <v>0</v>
      </c>
      <c r="D61" s="154">
        <f>COUNTIF(Расклады!X:AA,A61&amp;"+"&amp;B61)+COUNTIF(Расклады!X:AA,B61&amp;"+"&amp;A61)</f>
        <v>0</v>
      </c>
      <c r="E61" s="157" t="b">
        <f>IF(D61=2,MATCH(C61,{-40000,-6.9999999999,-2.9999999999,3,7,40000},1)/2-0.5,IF(D61=3,MATCH(C61,{-40000,-9.9999999999,-6.9999999999,-2.9999999999,3,7,10,40000},1)/2-0.5,IF(D61=4,MATCH(C61,{-40000,-12.9999999999,-9.9999999999,-6.9999999999,-2.9999999999,3,7,10,13,40000},1)/2-0.5)))</f>
        <v>0</v>
      </c>
      <c r="F61" s="156">
        <f>SUMIF(Расклады!X:X,A61&amp;"+"&amp;B61,Расклады!Y:Y)+SUMIF(Расклады!X:X,B61&amp;"+"&amp;A61,Расклады!Z:Z)+SUMIF(Расклады!AA:AA,A61&amp;"+"&amp;B61,Расклады!AB:AB)+SUMIF(Расклады!AA:AA,B61&amp;"+"&amp;A61,Расклады!AC:AC)</f>
        <v>0</v>
      </c>
    </row>
    <row r="62" spans="1:6" ht="12.75">
      <c r="A62" s="141" t="str">
        <f t="shared" si="1"/>
        <v>---</v>
      </c>
      <c r="B62" s="158" t="str">
        <f t="shared" si="2"/>
        <v>---</v>
      </c>
      <c r="C62" s="49">
        <f>SUMIF(Расклады!X:X,A62&amp;"+"&amp;B62,Расклады!A:A)+SUMIF(Расклады!X:X,B62&amp;"+"&amp;A62,Расклады!K:K)+SUMIF(Расклады!AA:AA,A62&amp;"+"&amp;B62,Расклады!M:M)+SUMIF(Расклады!AA:AA,B62&amp;"+"&amp;A62,Расклады!W:W)</f>
        <v>0</v>
      </c>
      <c r="D62" s="154">
        <f>COUNTIF(Расклады!X:AA,A62&amp;"+"&amp;B62)+COUNTIF(Расклады!X:AA,B62&amp;"+"&amp;A62)</f>
        <v>0</v>
      </c>
      <c r="E62" s="157" t="b">
        <f>IF(D62=2,MATCH(C62,{-40000,-6.9999999999,-2.9999999999,3,7,40000},1)/2-0.5,IF(D62=3,MATCH(C62,{-40000,-9.9999999999,-6.9999999999,-2.9999999999,3,7,10,40000},1)/2-0.5,IF(D62=4,MATCH(C62,{-40000,-12.9999999999,-9.9999999999,-6.9999999999,-2.9999999999,3,7,10,13,40000},1)/2-0.5)))</f>
        <v>0</v>
      </c>
      <c r="F62" s="156">
        <f>SUMIF(Расклады!X:X,A62&amp;"+"&amp;B62,Расклады!Y:Y)+SUMIF(Расклады!X:X,B62&amp;"+"&amp;A62,Расклады!Z:Z)+SUMIF(Расклады!AA:AA,A62&amp;"+"&amp;B62,Расклады!AB:AB)+SUMIF(Расклады!AA:AA,B62&amp;"+"&amp;A62,Расклады!AC:AC)</f>
        <v>0</v>
      </c>
    </row>
    <row r="63" spans="1:6" ht="12.75">
      <c r="A63" s="141" t="str">
        <f t="shared" si="1"/>
        <v>---</v>
      </c>
      <c r="B63" s="158" t="str">
        <f t="shared" si="2"/>
        <v>---</v>
      </c>
      <c r="C63" s="49">
        <f>SUMIF(Расклады!X:X,A63&amp;"+"&amp;B63,Расклады!A:A)+SUMIF(Расклады!X:X,B63&amp;"+"&amp;A63,Расклады!K:K)+SUMIF(Расклады!AA:AA,A63&amp;"+"&amp;B63,Расклады!M:M)+SUMIF(Расклады!AA:AA,B63&amp;"+"&amp;A63,Расклады!W:W)</f>
        <v>0</v>
      </c>
      <c r="D63" s="154">
        <f>COUNTIF(Расклады!X:AA,A63&amp;"+"&amp;B63)+COUNTIF(Расклады!X:AA,B63&amp;"+"&amp;A63)</f>
        <v>0</v>
      </c>
      <c r="E63" s="157" t="b">
        <f>IF(D63=2,MATCH(C63,{-40000,-6.9999999999,-2.9999999999,3,7,40000},1)/2-0.5,IF(D63=3,MATCH(C63,{-40000,-9.9999999999,-6.9999999999,-2.9999999999,3,7,10,40000},1)/2-0.5,IF(D63=4,MATCH(C63,{-40000,-12.9999999999,-9.9999999999,-6.9999999999,-2.9999999999,3,7,10,13,40000},1)/2-0.5)))</f>
        <v>0</v>
      </c>
      <c r="F63" s="156">
        <f>SUMIF(Расклады!X:X,A63&amp;"+"&amp;B63,Расклады!Y:Y)+SUMIF(Расклады!X:X,B63&amp;"+"&amp;A63,Расклады!Z:Z)+SUMIF(Расклады!AA:AA,A63&amp;"+"&amp;B63,Расклады!AB:AB)+SUMIF(Расклады!AA:AA,B63&amp;"+"&amp;A63,Расклады!AC:AC)</f>
        <v>0</v>
      </c>
    </row>
    <row r="64" spans="1:6" ht="12.75">
      <c r="A64" s="141" t="str">
        <f t="shared" si="1"/>
        <v>---</v>
      </c>
      <c r="B64" s="158" t="str">
        <f t="shared" si="2"/>
        <v>---</v>
      </c>
      <c r="C64" s="49">
        <f>SUMIF(Расклады!X:X,A64&amp;"+"&amp;B64,Расклады!A:A)+SUMIF(Расклады!X:X,B64&amp;"+"&amp;A64,Расклады!K:K)+SUMIF(Расклады!AA:AA,A64&amp;"+"&amp;B64,Расклады!M:M)+SUMIF(Расклады!AA:AA,B64&amp;"+"&amp;A64,Расклады!W:W)</f>
        <v>0</v>
      </c>
      <c r="D64" s="154">
        <f>COUNTIF(Расклады!X:AA,A64&amp;"+"&amp;B64)+COUNTIF(Расклады!X:AA,B64&amp;"+"&amp;A64)</f>
        <v>0</v>
      </c>
      <c r="E64" s="157" t="b">
        <f>IF(D64=2,MATCH(C64,{-40000,-6.9999999999,-2.9999999999,3,7,40000},1)/2-0.5,IF(D64=3,MATCH(C64,{-40000,-9.9999999999,-6.9999999999,-2.9999999999,3,7,10,40000},1)/2-0.5,IF(D64=4,MATCH(C64,{-40000,-12.9999999999,-9.9999999999,-6.9999999999,-2.9999999999,3,7,10,13,40000},1)/2-0.5)))</f>
        <v>0</v>
      </c>
      <c r="F64" s="156">
        <f>SUMIF(Расклады!X:X,A64&amp;"+"&amp;B64,Расклады!Y:Y)+SUMIF(Расклады!X:X,B64&amp;"+"&amp;A64,Расклады!Z:Z)+SUMIF(Расклады!AA:AA,A64&amp;"+"&amp;B64,Расклады!AB:AB)+SUMIF(Расклады!AA:AA,B64&amp;"+"&amp;A64,Расклады!AC:AC)</f>
        <v>0</v>
      </c>
    </row>
    <row r="65" spans="1:6" ht="12.75">
      <c r="A65" s="141" t="str">
        <f t="shared" si="1"/>
        <v>---</v>
      </c>
      <c r="B65" s="158" t="str">
        <f t="shared" si="2"/>
        <v>---</v>
      </c>
      <c r="C65" s="49">
        <f>SUMIF(Расклады!X:X,A65&amp;"+"&amp;B65,Расклады!A:A)+SUMIF(Расклады!X:X,B65&amp;"+"&amp;A65,Расклады!K:K)+SUMIF(Расклады!AA:AA,A65&amp;"+"&amp;B65,Расклады!M:M)+SUMIF(Расклады!AA:AA,B65&amp;"+"&amp;A65,Расклады!W:W)</f>
        <v>0</v>
      </c>
      <c r="D65" s="154">
        <f>COUNTIF(Расклады!X:AA,A65&amp;"+"&amp;B65)+COUNTIF(Расклады!X:AA,B65&amp;"+"&amp;A65)</f>
        <v>0</v>
      </c>
      <c r="E65" s="157" t="b">
        <f>IF(D65=2,MATCH(C65,{-40000,-6.9999999999,-2.9999999999,3,7,40000},1)/2-0.5,IF(D65=3,MATCH(C65,{-40000,-9.9999999999,-6.9999999999,-2.9999999999,3,7,10,40000},1)/2-0.5,IF(D65=4,MATCH(C65,{-40000,-12.9999999999,-9.9999999999,-6.9999999999,-2.9999999999,3,7,10,13,40000},1)/2-0.5)))</f>
        <v>0</v>
      </c>
      <c r="F65" s="156">
        <f>SUMIF(Расклады!X:X,A65&amp;"+"&amp;B65,Расклады!Y:Y)+SUMIF(Расклады!X:X,B65&amp;"+"&amp;A65,Расклады!Z:Z)+SUMIF(Расклады!AA:AA,A65&amp;"+"&amp;B65,Расклады!AB:AB)+SUMIF(Расклады!AA:AA,B65&amp;"+"&amp;A65,Расклады!AC:AC)</f>
        <v>0</v>
      </c>
    </row>
    <row r="66" spans="1:6" ht="12.75">
      <c r="A66" s="141" t="str">
        <f t="shared" si="1"/>
        <v>---</v>
      </c>
      <c r="B66" s="158" t="str">
        <f t="shared" si="2"/>
        <v>---</v>
      </c>
      <c r="C66" s="49">
        <f>SUMIF(Расклады!X:X,A66&amp;"+"&amp;B66,Расклады!A:A)+SUMIF(Расклады!X:X,B66&amp;"+"&amp;A66,Расклады!K:K)+SUMIF(Расклады!AA:AA,A66&amp;"+"&amp;B66,Расклады!M:M)+SUMIF(Расклады!AA:AA,B66&amp;"+"&amp;A66,Расклады!W:W)</f>
        <v>0</v>
      </c>
      <c r="D66" s="154">
        <f>COUNTIF(Расклады!X:AA,A66&amp;"+"&amp;B66)+COUNTIF(Расклады!X:AA,B66&amp;"+"&amp;A66)</f>
        <v>0</v>
      </c>
      <c r="E66" s="157" t="b">
        <f>IF(D66=2,MATCH(C66,{-40000,-6.9999999999,-2.9999999999,3,7,40000},1)/2-0.5,IF(D66=3,MATCH(C66,{-40000,-9.9999999999,-6.9999999999,-2.9999999999,3,7,10,40000},1)/2-0.5,IF(D66=4,MATCH(C66,{-40000,-12.9999999999,-9.9999999999,-6.9999999999,-2.9999999999,3,7,10,13,40000},1)/2-0.5)))</f>
        <v>0</v>
      </c>
      <c r="F66" s="156">
        <f>SUMIF(Расклады!X:X,A66&amp;"+"&amp;B66,Расклады!Y:Y)+SUMIF(Расклады!X:X,B66&amp;"+"&amp;A66,Расклады!Z:Z)+SUMIF(Расклады!AA:AA,A66&amp;"+"&amp;B66,Расклады!AB:AB)+SUMIF(Расклады!AA:AA,B66&amp;"+"&amp;A66,Расклады!AC:AC)</f>
        <v>0</v>
      </c>
    </row>
    <row r="67" spans="1:6" ht="12.75">
      <c r="A67" s="141" t="str">
        <f t="shared" si="1"/>
        <v>---</v>
      </c>
      <c r="B67" s="158" t="str">
        <f t="shared" si="2"/>
        <v>---</v>
      </c>
      <c r="C67" s="49">
        <f>SUMIF(Расклады!X:X,A67&amp;"+"&amp;B67,Расклады!A:A)+SUMIF(Расклады!X:X,B67&amp;"+"&amp;A67,Расклады!K:K)+SUMIF(Расклады!AA:AA,A67&amp;"+"&amp;B67,Расклады!M:M)+SUMIF(Расклады!AA:AA,B67&amp;"+"&amp;A67,Расклады!W:W)</f>
        <v>0</v>
      </c>
      <c r="D67" s="154">
        <f>COUNTIF(Расклады!X:AA,A67&amp;"+"&amp;B67)+COUNTIF(Расклады!X:AA,B67&amp;"+"&amp;A67)</f>
        <v>0</v>
      </c>
      <c r="E67" s="157" t="b">
        <f>IF(D67=2,MATCH(C67,{-40000,-6.9999999999,-2.9999999999,3,7,40000},1)/2-0.5,IF(D67=3,MATCH(C67,{-40000,-9.9999999999,-6.9999999999,-2.9999999999,3,7,10,40000},1)/2-0.5,IF(D67=4,MATCH(C67,{-40000,-12.9999999999,-9.9999999999,-6.9999999999,-2.9999999999,3,7,10,13,40000},1)/2-0.5)))</f>
        <v>0</v>
      </c>
      <c r="F67" s="156">
        <f>SUMIF(Расклады!X:X,A67&amp;"+"&amp;B67,Расклады!Y:Y)+SUMIF(Расклады!X:X,B67&amp;"+"&amp;A67,Расклады!Z:Z)+SUMIF(Расклады!AA:AA,A67&amp;"+"&amp;B67,Расклады!AB:AB)+SUMIF(Расклады!AA:AA,B67&amp;"+"&amp;A67,Расклады!AC:AC)</f>
        <v>0</v>
      </c>
    </row>
    <row r="68" spans="1:6" ht="12.75">
      <c r="A68" s="141" t="str">
        <f t="shared" si="1"/>
        <v>---</v>
      </c>
      <c r="B68" s="158" t="str">
        <f t="shared" si="2"/>
        <v>---</v>
      </c>
      <c r="C68" s="49">
        <f>SUMIF(Расклады!X:X,A68&amp;"+"&amp;B68,Расклады!A:A)+SUMIF(Расклады!X:X,B68&amp;"+"&amp;A68,Расклады!K:K)+SUMIF(Расклады!AA:AA,A68&amp;"+"&amp;B68,Расклады!M:M)+SUMIF(Расклады!AA:AA,B68&amp;"+"&amp;A68,Расклады!W:W)</f>
        <v>0</v>
      </c>
      <c r="D68" s="154">
        <f>COUNTIF(Расклады!X:AA,A68&amp;"+"&amp;B68)+COUNTIF(Расклады!X:AA,B68&amp;"+"&amp;A68)</f>
        <v>0</v>
      </c>
      <c r="E68" s="157" t="b">
        <f>IF(D68=2,MATCH(C68,{-40000,-6.9999999999,-2.9999999999,3,7,40000},1)/2-0.5,IF(D68=3,MATCH(C68,{-40000,-9.9999999999,-6.9999999999,-2.9999999999,3,7,10,40000},1)/2-0.5,IF(D68=4,MATCH(C68,{-40000,-12.9999999999,-9.9999999999,-6.9999999999,-2.9999999999,3,7,10,13,40000},1)/2-0.5)))</f>
        <v>0</v>
      </c>
      <c r="F68" s="156">
        <f>SUMIF(Расклады!X:X,A68&amp;"+"&amp;B68,Расклады!Y:Y)+SUMIF(Расклады!X:X,B68&amp;"+"&amp;A68,Расклады!Z:Z)+SUMIF(Расклады!AA:AA,A68&amp;"+"&amp;B68,Расклады!AB:AB)+SUMIF(Расклады!AA:AA,B68&amp;"+"&amp;A68,Расклады!AC:AC)</f>
        <v>0</v>
      </c>
    </row>
    <row r="69" spans="1:6" ht="12.75">
      <c r="A69" s="141" t="str">
        <f aca="true" t="shared" si="3" ref="A69:A81">IF(B69=1,A68+1,IF(B69="---","---",A68))</f>
        <v>---</v>
      </c>
      <c r="B69" s="158" t="str">
        <f t="shared" si="2"/>
        <v>---</v>
      </c>
      <c r="C69" s="49">
        <f>SUMIF(Расклады!X:X,A69&amp;"+"&amp;B69,Расклады!A:A)+SUMIF(Расклады!X:X,B69&amp;"+"&amp;A69,Расклады!K:K)+SUMIF(Расклады!AA:AA,A69&amp;"+"&amp;B69,Расклады!M:M)+SUMIF(Расклады!AA:AA,B69&amp;"+"&amp;A69,Расклады!W:W)</f>
        <v>0</v>
      </c>
      <c r="D69" s="154">
        <f>COUNTIF(Расклады!X:AA,A69&amp;"+"&amp;B69)+COUNTIF(Расклады!X:AA,B69&amp;"+"&amp;A69)</f>
        <v>0</v>
      </c>
      <c r="E69" s="157" t="b">
        <f>IF(D69=2,MATCH(C69,{-40000,-6.9999999999,-2.9999999999,3,7,40000},1)/2-0.5,IF(D69=3,MATCH(C69,{-40000,-9.9999999999,-6.9999999999,-2.9999999999,3,7,10,40000},1)/2-0.5,IF(D69=4,MATCH(C69,{-40000,-12.9999999999,-9.9999999999,-6.9999999999,-2.9999999999,3,7,10,13,40000},1)/2-0.5)))</f>
        <v>0</v>
      </c>
      <c r="F69" s="156">
        <f>SUMIF(Расклады!X:X,A69&amp;"+"&amp;B69,Расклады!Y:Y)+SUMIF(Расклады!X:X,B69&amp;"+"&amp;A69,Расклады!Z:Z)+SUMIF(Расклады!AA:AA,A69&amp;"+"&amp;B69,Расклады!AB:AB)+SUMIF(Расклады!AA:AA,B69&amp;"+"&amp;A69,Расклады!AC:AC)</f>
        <v>0</v>
      </c>
    </row>
    <row r="70" spans="1:6" ht="12.75">
      <c r="A70" s="141" t="str">
        <f t="shared" si="3"/>
        <v>---</v>
      </c>
      <c r="B70" s="158" t="str">
        <f t="shared" si="2"/>
        <v>---</v>
      </c>
      <c r="C70" s="49">
        <f>SUMIF(Расклады!X:X,A70&amp;"+"&amp;B70,Расклады!A:A)+SUMIF(Расклады!X:X,B70&amp;"+"&amp;A70,Расклады!K:K)+SUMIF(Расклады!AA:AA,A70&amp;"+"&amp;B70,Расклады!M:M)+SUMIF(Расклады!AA:AA,B70&amp;"+"&amp;A70,Расклады!W:W)</f>
        <v>0</v>
      </c>
      <c r="D70" s="154">
        <f>COUNTIF(Расклады!X:AA,A70&amp;"+"&amp;B70)+COUNTIF(Расклады!X:AA,B70&amp;"+"&amp;A70)</f>
        <v>0</v>
      </c>
      <c r="E70" s="157" t="b">
        <f>IF(D70=2,MATCH(C70,{-40000,-6.9999999999,-2.9999999999,3,7,40000},1)/2-0.5,IF(D70=3,MATCH(C70,{-40000,-9.9999999999,-6.9999999999,-2.9999999999,3,7,10,40000},1)/2-0.5,IF(D70=4,MATCH(C70,{-40000,-12.9999999999,-9.9999999999,-6.9999999999,-2.9999999999,3,7,10,13,40000},1)/2-0.5)))</f>
        <v>0</v>
      </c>
      <c r="F70" s="156">
        <f>SUMIF(Расклады!X:X,A70&amp;"+"&amp;B70,Расклады!Y:Y)+SUMIF(Расклады!X:X,B70&amp;"+"&amp;A70,Расклады!Z:Z)+SUMIF(Расклады!AA:AA,A70&amp;"+"&amp;B70,Расклады!AB:AB)+SUMIF(Расклады!AA:AA,B70&amp;"+"&amp;A70,Расклады!AC:AC)</f>
        <v>0</v>
      </c>
    </row>
    <row r="71" spans="1:6" ht="12.75">
      <c r="A71" s="141" t="str">
        <f t="shared" si="3"/>
        <v>---</v>
      </c>
      <c r="B71" s="158" t="str">
        <f t="shared" si="2"/>
        <v>---</v>
      </c>
      <c r="C71" s="49">
        <f>SUMIF(Расклады!X:X,A71&amp;"+"&amp;B71,Расклады!A:A)+SUMIF(Расклады!X:X,B71&amp;"+"&amp;A71,Расклады!K:K)+SUMIF(Расклады!AA:AA,A71&amp;"+"&amp;B71,Расклады!M:M)+SUMIF(Расклады!AA:AA,B71&amp;"+"&amp;A71,Расклады!W:W)</f>
        <v>0</v>
      </c>
      <c r="D71" s="154">
        <f>COUNTIF(Расклады!X:AA,A71&amp;"+"&amp;B71)+COUNTIF(Расклады!X:AA,B71&amp;"+"&amp;A71)</f>
        <v>0</v>
      </c>
      <c r="E71" s="157" t="b">
        <f>IF(D71=2,MATCH(C71,{-40000,-6.9999999999,-2.9999999999,3,7,40000},1)/2-0.5,IF(D71=3,MATCH(C71,{-40000,-9.9999999999,-6.9999999999,-2.9999999999,3,7,10,40000},1)/2-0.5,IF(D71=4,MATCH(C71,{-40000,-12.9999999999,-9.9999999999,-6.9999999999,-2.9999999999,3,7,10,13,40000},1)/2-0.5)))</f>
        <v>0</v>
      </c>
      <c r="F71" s="156">
        <f>SUMIF(Расклады!X:X,A71&amp;"+"&amp;B71,Расклады!Y:Y)+SUMIF(Расклады!X:X,B71&amp;"+"&amp;A71,Расклады!Z:Z)+SUMIF(Расклады!AA:AA,A71&amp;"+"&amp;B71,Расклады!AB:AB)+SUMIF(Расклады!AA:AA,B71&amp;"+"&amp;A71,Расклады!AC:AC)</f>
        <v>0</v>
      </c>
    </row>
    <row r="72" spans="1:6" ht="12.75">
      <c r="A72" s="141" t="str">
        <f t="shared" si="3"/>
        <v>---</v>
      </c>
      <c r="B72" s="158" t="str">
        <f t="shared" si="2"/>
        <v>---</v>
      </c>
      <c r="C72" s="49">
        <f>SUMIF(Расклады!X:X,A72&amp;"+"&amp;B72,Расклады!A:A)+SUMIF(Расклады!X:X,B72&amp;"+"&amp;A72,Расклады!K:K)+SUMIF(Расклады!AA:AA,A72&amp;"+"&amp;B72,Расклады!M:M)+SUMIF(Расклады!AA:AA,B72&amp;"+"&amp;A72,Расклады!W:W)</f>
        <v>0</v>
      </c>
      <c r="D72" s="154">
        <f>COUNTIF(Расклады!X:AA,A72&amp;"+"&amp;B72)+COUNTIF(Расклады!X:AA,B72&amp;"+"&amp;A72)</f>
        <v>0</v>
      </c>
      <c r="E72" s="157" t="b">
        <f>IF(D72=2,MATCH(C72,{-40000,-6.9999999999,-2.9999999999,3,7,40000},1)/2-0.5,IF(D72=3,MATCH(C72,{-40000,-9.9999999999,-6.9999999999,-2.9999999999,3,7,10,40000},1)/2-0.5,IF(D72=4,MATCH(C72,{-40000,-12.9999999999,-9.9999999999,-6.9999999999,-2.9999999999,3,7,10,13,40000},1)/2-0.5)))</f>
        <v>0</v>
      </c>
      <c r="F72" s="156">
        <f>SUMIF(Расклады!X:X,A72&amp;"+"&amp;B72,Расклады!Y:Y)+SUMIF(Расклады!X:X,B72&amp;"+"&amp;A72,Расклады!Z:Z)+SUMIF(Расклады!AA:AA,A72&amp;"+"&amp;B72,Расклады!AB:AB)+SUMIF(Расклады!AA:AA,B72&amp;"+"&amp;A72,Расклады!AC:AC)</f>
        <v>0</v>
      </c>
    </row>
    <row r="73" spans="1:6" ht="12.75">
      <c r="A73" s="141" t="str">
        <f t="shared" si="3"/>
        <v>---</v>
      </c>
      <c r="B73" s="158" t="str">
        <f t="shared" si="2"/>
        <v>---</v>
      </c>
      <c r="C73" s="49">
        <f>SUMIF(Расклады!X:X,A73&amp;"+"&amp;B73,Расклады!A:A)+SUMIF(Расклады!X:X,B73&amp;"+"&amp;A73,Расклады!K:K)+SUMIF(Расклады!AA:AA,A73&amp;"+"&amp;B73,Расклады!M:M)+SUMIF(Расклады!AA:AA,B73&amp;"+"&amp;A73,Расклады!W:W)</f>
        <v>0</v>
      </c>
      <c r="D73" s="154">
        <f>COUNTIF(Расклады!X:AA,A73&amp;"+"&amp;B73)+COUNTIF(Расклады!X:AA,B73&amp;"+"&amp;A73)</f>
        <v>0</v>
      </c>
      <c r="E73" s="157" t="b">
        <f>IF(D73=2,MATCH(C73,{-40000,-6.9999999999,-2.9999999999,3,7,40000},1)/2-0.5,IF(D73=3,MATCH(C73,{-40000,-9.9999999999,-6.9999999999,-2.9999999999,3,7,10,40000},1)/2-0.5,IF(D73=4,MATCH(C73,{-40000,-12.9999999999,-9.9999999999,-6.9999999999,-2.9999999999,3,7,10,13,40000},1)/2-0.5)))</f>
        <v>0</v>
      </c>
      <c r="F73" s="156">
        <f>SUMIF(Расклады!X:X,A73&amp;"+"&amp;B73,Расклады!Y:Y)+SUMIF(Расклады!X:X,B73&amp;"+"&amp;A73,Расклады!Z:Z)+SUMIF(Расклады!AA:AA,A73&amp;"+"&amp;B73,Расклады!AB:AB)+SUMIF(Расклады!AA:AA,B73&amp;"+"&amp;A73,Расклады!AC:AC)</f>
        <v>0</v>
      </c>
    </row>
    <row r="74" spans="1:6" ht="12.75">
      <c r="A74" s="141" t="str">
        <f t="shared" si="3"/>
        <v>---</v>
      </c>
      <c r="B74" s="158" t="str">
        <f t="shared" si="2"/>
        <v>---</v>
      </c>
      <c r="C74" s="49">
        <f>SUMIF(Расклады!X:X,A74&amp;"+"&amp;B74,Расклады!A:A)+SUMIF(Расклады!X:X,B74&amp;"+"&amp;A74,Расклады!K:K)+SUMIF(Расклады!AA:AA,A74&amp;"+"&amp;B74,Расклады!M:M)+SUMIF(Расклады!AA:AA,B74&amp;"+"&amp;A74,Расклады!W:W)</f>
        <v>0</v>
      </c>
      <c r="D74" s="154">
        <f>COUNTIF(Расклады!X:AA,A74&amp;"+"&amp;B74)+COUNTIF(Расклады!X:AA,B74&amp;"+"&amp;A74)</f>
        <v>0</v>
      </c>
      <c r="E74" s="157" t="b">
        <f>IF(D74=2,MATCH(C74,{-40000,-6.9999999999,-2.9999999999,3,7,40000},1)/2-0.5,IF(D74=3,MATCH(C74,{-40000,-9.9999999999,-6.9999999999,-2.9999999999,3,7,10,40000},1)/2-0.5,IF(D74=4,MATCH(C74,{-40000,-12.9999999999,-9.9999999999,-6.9999999999,-2.9999999999,3,7,10,13,40000},1)/2-0.5)))</f>
        <v>0</v>
      </c>
      <c r="F74" s="156">
        <f>SUMIF(Расклады!X:X,A74&amp;"+"&amp;B74,Расклады!Y:Y)+SUMIF(Расклады!X:X,B74&amp;"+"&amp;A74,Расклады!Z:Z)+SUMIF(Расклады!AA:AA,A74&amp;"+"&amp;B74,Расклады!AB:AB)+SUMIF(Расклады!AA:AA,B74&amp;"+"&amp;A74,Расклады!AC:AC)</f>
        <v>0</v>
      </c>
    </row>
    <row r="75" spans="1:6" ht="12.75">
      <c r="A75" s="141" t="str">
        <f t="shared" si="3"/>
        <v>---</v>
      </c>
      <c r="B75" s="158" t="str">
        <f t="shared" si="2"/>
        <v>---</v>
      </c>
      <c r="C75" s="49">
        <f>SUMIF(Расклады!X:X,A75&amp;"+"&amp;B75,Расклады!A:A)+SUMIF(Расклады!X:X,B75&amp;"+"&amp;A75,Расклады!K:K)+SUMIF(Расклады!AA:AA,A75&amp;"+"&amp;B75,Расклады!M:M)+SUMIF(Расклады!AA:AA,B75&amp;"+"&amp;A75,Расклады!W:W)</f>
        <v>0</v>
      </c>
      <c r="D75" s="154">
        <f>COUNTIF(Расклады!X:AA,A75&amp;"+"&amp;B75)+COUNTIF(Расклады!X:AA,B75&amp;"+"&amp;A75)</f>
        <v>0</v>
      </c>
      <c r="E75" s="157" t="b">
        <f>IF(D75=2,MATCH(C75,{-40000,-6.9999999999,-2.9999999999,3,7,40000},1)/2-0.5,IF(D75=3,MATCH(C75,{-40000,-9.9999999999,-6.9999999999,-2.9999999999,3,7,10,40000},1)/2-0.5,IF(D75=4,MATCH(C75,{-40000,-12.9999999999,-9.9999999999,-6.9999999999,-2.9999999999,3,7,10,13,40000},1)/2-0.5)))</f>
        <v>0</v>
      </c>
      <c r="F75" s="156">
        <f>SUMIF(Расклады!X:X,A75&amp;"+"&amp;B75,Расклады!Y:Y)+SUMIF(Расклады!X:X,B75&amp;"+"&amp;A75,Расклады!Z:Z)+SUMIF(Расклады!AA:AA,A75&amp;"+"&amp;B75,Расклады!AB:AB)+SUMIF(Расклады!AA:AA,B75&amp;"+"&amp;A75,Расклады!AC:AC)</f>
        <v>0</v>
      </c>
    </row>
    <row r="76" spans="1:6" ht="12.75">
      <c r="A76" s="141" t="str">
        <f t="shared" si="3"/>
        <v>---</v>
      </c>
      <c r="B76" s="158" t="str">
        <f t="shared" si="2"/>
        <v>---</v>
      </c>
      <c r="C76" s="49">
        <f>SUMIF(Расклады!X:X,A76&amp;"+"&amp;B76,Расклады!A:A)+SUMIF(Расклады!X:X,B76&amp;"+"&amp;A76,Расклады!K:K)+SUMIF(Расклады!AA:AA,A76&amp;"+"&amp;B76,Расклады!M:M)+SUMIF(Расклады!AA:AA,B76&amp;"+"&amp;A76,Расклады!W:W)</f>
        <v>0</v>
      </c>
      <c r="D76" s="154">
        <f>COUNTIF(Расклады!X:AA,A76&amp;"+"&amp;B76)+COUNTIF(Расклады!X:AA,B76&amp;"+"&amp;A76)</f>
        <v>0</v>
      </c>
      <c r="E76" s="157" t="b">
        <f>IF(D76=2,MATCH(C76,{-40000,-6.9999999999,-2.9999999999,3,7,40000},1)/2-0.5,IF(D76=3,MATCH(C76,{-40000,-9.9999999999,-6.9999999999,-2.9999999999,3,7,10,40000},1)/2-0.5,IF(D76=4,MATCH(C76,{-40000,-12.9999999999,-9.9999999999,-6.9999999999,-2.9999999999,3,7,10,13,40000},1)/2-0.5)))</f>
        <v>0</v>
      </c>
      <c r="F76" s="156">
        <f>SUMIF(Расклады!X:X,A76&amp;"+"&amp;B76,Расклады!Y:Y)+SUMIF(Расклады!X:X,B76&amp;"+"&amp;A76,Расклады!Z:Z)+SUMIF(Расклады!AA:AA,A76&amp;"+"&amp;B76,Расклады!AB:AB)+SUMIF(Расклады!AA:AA,B76&amp;"+"&amp;A76,Расклады!AC:AC)</f>
        <v>0</v>
      </c>
    </row>
    <row r="77" spans="1:6" ht="12.75">
      <c r="A77" s="141" t="str">
        <f t="shared" si="3"/>
        <v>---</v>
      </c>
      <c r="B77" s="158" t="str">
        <f t="shared" si="2"/>
        <v>---</v>
      </c>
      <c r="C77" s="49">
        <f>SUMIF(Расклады!X:X,A77&amp;"+"&amp;B77,Расклады!A:A)+SUMIF(Расклады!X:X,B77&amp;"+"&amp;A77,Расклады!K:K)+SUMIF(Расклады!AA:AA,A77&amp;"+"&amp;B77,Расклады!M:M)+SUMIF(Расклады!AA:AA,B77&amp;"+"&amp;A77,Расклады!W:W)</f>
        <v>0</v>
      </c>
      <c r="D77" s="154">
        <f>COUNTIF(Расклады!X:AA,A77&amp;"+"&amp;B77)+COUNTIF(Расклады!X:AA,B77&amp;"+"&amp;A77)</f>
        <v>0</v>
      </c>
      <c r="E77" s="157" t="b">
        <f>IF(D77=2,MATCH(C77,{-40000,-6.9999999999,-2.9999999999,3,7,40000},1)/2-0.5,IF(D77=3,MATCH(C77,{-40000,-9.9999999999,-6.9999999999,-2.9999999999,3,7,10,40000},1)/2-0.5,IF(D77=4,MATCH(C77,{-40000,-12.9999999999,-9.9999999999,-6.9999999999,-2.9999999999,3,7,10,13,40000},1)/2-0.5)))</f>
        <v>0</v>
      </c>
      <c r="F77" s="156">
        <f>SUMIF(Расклады!X:X,A77&amp;"+"&amp;B77,Расклады!Y:Y)+SUMIF(Расклады!X:X,B77&amp;"+"&amp;A77,Расклады!Z:Z)+SUMIF(Расклады!AA:AA,A77&amp;"+"&amp;B77,Расклады!AB:AB)+SUMIF(Расклады!AA:AA,B77&amp;"+"&amp;A77,Расклады!AC:AC)</f>
        <v>0</v>
      </c>
    </row>
    <row r="78" spans="1:6" ht="12.75">
      <c r="A78" s="141" t="str">
        <f t="shared" si="3"/>
        <v>---</v>
      </c>
      <c r="B78" s="158" t="str">
        <f t="shared" si="2"/>
        <v>---</v>
      </c>
      <c r="C78" s="49">
        <f>SUMIF(Расклады!X:X,A78&amp;"+"&amp;B78,Расклады!A:A)+SUMIF(Расклады!X:X,B78&amp;"+"&amp;A78,Расклады!K:K)+SUMIF(Расклады!AA:AA,A78&amp;"+"&amp;B78,Расклады!M:M)+SUMIF(Расклады!AA:AA,B78&amp;"+"&amp;A78,Расклады!W:W)</f>
        <v>0</v>
      </c>
      <c r="D78" s="154">
        <f>COUNTIF(Расклады!X:AA,A78&amp;"+"&amp;B78)+COUNTIF(Расклады!X:AA,B78&amp;"+"&amp;A78)</f>
        <v>0</v>
      </c>
      <c r="E78" s="157" t="b">
        <f>IF(D78=2,MATCH(C78,{-40000,-6.9999999999,-2.9999999999,3,7,40000},1)/2-0.5,IF(D78=3,MATCH(C78,{-40000,-9.9999999999,-6.9999999999,-2.9999999999,3,7,10,40000},1)/2-0.5,IF(D78=4,MATCH(C78,{-40000,-12.9999999999,-9.9999999999,-6.9999999999,-2.9999999999,3,7,10,13,40000},1)/2-0.5)))</f>
        <v>0</v>
      </c>
      <c r="F78" s="156">
        <f>SUMIF(Расклады!X:X,A78&amp;"+"&amp;B78,Расклады!Y:Y)+SUMIF(Расклады!X:X,B78&amp;"+"&amp;A78,Расклады!Z:Z)+SUMIF(Расклады!AA:AA,A78&amp;"+"&amp;B78,Расклады!AB:AB)+SUMIF(Расклады!AA:AA,B78&amp;"+"&amp;A78,Расклады!AC:AC)</f>
        <v>0</v>
      </c>
    </row>
    <row r="79" spans="1:6" ht="12.75">
      <c r="A79" s="141" t="str">
        <f t="shared" si="3"/>
        <v>---</v>
      </c>
      <c r="B79" s="158" t="str">
        <f t="shared" si="2"/>
        <v>---</v>
      </c>
      <c r="C79" s="49">
        <f>SUMIF(Расклады!X:X,A79&amp;"+"&amp;B79,Расклады!A:A)+SUMIF(Расклады!X:X,B79&amp;"+"&amp;A79,Расклады!K:K)+SUMIF(Расклады!AA:AA,A79&amp;"+"&amp;B79,Расклады!M:M)+SUMIF(Расклады!AA:AA,B79&amp;"+"&amp;A79,Расклады!W:W)</f>
        <v>0</v>
      </c>
      <c r="D79" s="154">
        <f>COUNTIF(Расклады!X:AA,A79&amp;"+"&amp;B79)+COUNTIF(Расклады!X:AA,B79&amp;"+"&amp;A79)</f>
        <v>0</v>
      </c>
      <c r="E79" s="157" t="b">
        <f>IF(D79=2,MATCH(C79,{-40000,-6.9999999999,-2.9999999999,3,7,40000},1)/2-0.5,IF(D79=3,MATCH(C79,{-40000,-9.9999999999,-6.9999999999,-2.9999999999,3,7,10,40000},1)/2-0.5,IF(D79=4,MATCH(C79,{-40000,-12.9999999999,-9.9999999999,-6.9999999999,-2.9999999999,3,7,10,13,40000},1)/2-0.5)))</f>
        <v>0</v>
      </c>
      <c r="F79" s="156">
        <f>SUMIF(Расклады!X:X,A79&amp;"+"&amp;B79,Расклады!Y:Y)+SUMIF(Расклады!X:X,B79&amp;"+"&amp;A79,Расклады!Z:Z)+SUMIF(Расклады!AA:AA,A79&amp;"+"&amp;B79,Расклады!AB:AB)+SUMIF(Расклады!AA:AA,B79&amp;"+"&amp;A79,Расклады!AC:AC)</f>
        <v>0</v>
      </c>
    </row>
    <row r="80" spans="1:6" ht="12.75">
      <c r="A80" s="141" t="str">
        <f t="shared" si="3"/>
        <v>---</v>
      </c>
      <c r="B80" s="158" t="str">
        <f t="shared" si="2"/>
        <v>---</v>
      </c>
      <c r="C80" s="49">
        <f>SUMIF(Расклады!X:X,A80&amp;"+"&amp;B80,Расклады!A:A)+SUMIF(Расклады!X:X,B80&amp;"+"&amp;A80,Расклады!K:K)+SUMIF(Расклады!AA:AA,A80&amp;"+"&amp;B80,Расклады!M:M)+SUMIF(Расклады!AA:AA,B80&amp;"+"&amp;A80,Расклады!W:W)</f>
        <v>0</v>
      </c>
      <c r="D80" s="154">
        <f>COUNTIF(Расклады!X:AA,A80&amp;"+"&amp;B80)+COUNTIF(Расклады!X:AA,B80&amp;"+"&amp;A80)</f>
        <v>0</v>
      </c>
      <c r="E80" s="157" t="b">
        <f>IF(D80=2,MATCH(C80,{-40000,-6.9999999999,-2.9999999999,3,7,40000},1)/2-0.5,IF(D80=3,MATCH(C80,{-40000,-9.9999999999,-6.9999999999,-2.9999999999,3,7,10,40000},1)/2-0.5,IF(D80=4,MATCH(C80,{-40000,-12.9999999999,-9.9999999999,-6.9999999999,-2.9999999999,3,7,10,13,40000},1)/2-0.5)))</f>
        <v>0</v>
      </c>
      <c r="F80" s="156">
        <f>SUMIF(Расклады!X:X,A80&amp;"+"&amp;B80,Расклады!Y:Y)+SUMIF(Расклады!X:X,B80&amp;"+"&amp;A80,Расклады!Z:Z)+SUMIF(Расклады!AA:AA,A80&amp;"+"&amp;B80,Расклады!AB:AB)+SUMIF(Расклады!AA:AA,B80&amp;"+"&amp;A80,Расклады!AC:AC)</f>
        <v>0</v>
      </c>
    </row>
    <row r="81" spans="1:6" ht="12.75">
      <c r="A81" s="141" t="str">
        <f t="shared" si="3"/>
        <v>---</v>
      </c>
      <c r="B81" s="158" t="str">
        <f t="shared" si="2"/>
        <v>---</v>
      </c>
      <c r="C81" s="49">
        <f>SUMIF(Расклады!X:X,A81&amp;"+"&amp;B81,Расклады!A:A)+SUMIF(Расклады!X:X,B81&amp;"+"&amp;A81,Расклады!K:K)+SUMIF(Расклады!AA:AA,A81&amp;"+"&amp;B81,Расклады!M:M)+SUMIF(Расклады!AA:AA,B81&amp;"+"&amp;A81,Расклады!W:W)</f>
        <v>0</v>
      </c>
      <c r="D81" s="154">
        <f>COUNTIF(Расклады!X:AA,A81&amp;"+"&amp;B81)+COUNTIF(Расклады!X:AA,B81&amp;"+"&amp;A81)</f>
        <v>0</v>
      </c>
      <c r="E81" s="157" t="b">
        <f>IF(D81=2,MATCH(C81,{-40000,-6.9999999999,-2.9999999999,3,7,40000},1)/2-0.5,IF(D81=3,MATCH(C81,{-40000,-9.9999999999,-6.9999999999,-2.9999999999,3,7,10,40000},1)/2-0.5,IF(D81=4,MATCH(C81,{-40000,-12.9999999999,-9.9999999999,-6.9999999999,-2.9999999999,3,7,10,13,40000},1)/2-0.5)))</f>
        <v>0</v>
      </c>
      <c r="F81" s="156">
        <f>SUMIF(Расклады!X:X,A81&amp;"+"&amp;B81,Расклады!Y:Y)+SUMIF(Расклады!X:X,B81&amp;"+"&amp;A81,Расклады!Z:Z)+SUMIF(Расклады!AA:AA,A81&amp;"+"&amp;B81,Расклады!AB:AB)+SUMIF(Расклады!AA:AA,B81&amp;"+"&amp;A81,Расклады!AC:AC)</f>
        <v>0</v>
      </c>
    </row>
    <row r="82" spans="1:6" ht="12.75">
      <c r="A82" s="141" t="str">
        <f aca="true" t="shared" si="4" ref="A82:A145">IF(B82=1,A81+1,IF(B82="---","---",A81))</f>
        <v>---</v>
      </c>
      <c r="B82" s="158" t="str">
        <f aca="true" t="shared" si="5" ref="B82:B145">IF(B81="---","---",IF(AND(A81=A$1,B81+1=A$1),"---",IF(B81=A$1,1,IF(B81+1=A81,B81+2,B81+1))))</f>
        <v>---</v>
      </c>
      <c r="C82" s="49">
        <f>SUMIF(Расклады!X:X,A82&amp;"+"&amp;B82,Расклады!A:A)+SUMIF(Расклады!X:X,B82&amp;"+"&amp;A82,Расклады!K:K)+SUMIF(Расклады!AA:AA,A82&amp;"+"&amp;B82,Расклады!M:M)+SUMIF(Расклады!AA:AA,B82&amp;"+"&amp;A82,Расклады!W:W)</f>
        <v>0</v>
      </c>
      <c r="D82" s="154">
        <f>COUNTIF(Расклады!X:AA,A82&amp;"+"&amp;B82)+COUNTIF(Расклады!X:AA,B82&amp;"+"&amp;A82)</f>
        <v>0</v>
      </c>
      <c r="E82" s="157" t="b">
        <f>IF(D82=2,MATCH(C82,{-40000,-6.9999999999,-2.9999999999,3,7,40000},1)/2-0.5,IF(D82=3,MATCH(C82,{-40000,-9.9999999999,-6.9999999999,-2.9999999999,3,7,10,40000},1)/2-0.5,IF(D82=4,MATCH(C82,{-40000,-12.9999999999,-9.9999999999,-6.9999999999,-2.9999999999,3,7,10,13,40000},1)/2-0.5)))</f>
        <v>0</v>
      </c>
      <c r="F82" s="156">
        <f>SUMIF(Расклады!X:X,A82&amp;"+"&amp;B82,Расклады!Y:Y)+SUMIF(Расклады!X:X,B82&amp;"+"&amp;A82,Расклады!Z:Z)+SUMIF(Расклады!AA:AA,A82&amp;"+"&amp;B82,Расклады!AB:AB)+SUMIF(Расклады!AA:AA,B82&amp;"+"&amp;A82,Расклады!AC:AC)</f>
        <v>0</v>
      </c>
    </row>
    <row r="83" spans="1:6" ht="12.75">
      <c r="A83" s="141" t="str">
        <f t="shared" si="4"/>
        <v>---</v>
      </c>
      <c r="B83" s="158" t="str">
        <f t="shared" si="5"/>
        <v>---</v>
      </c>
      <c r="C83" s="49">
        <f>SUMIF(Расклады!X:X,A83&amp;"+"&amp;B83,Расклады!A:A)+SUMIF(Расклады!X:X,B83&amp;"+"&amp;A83,Расклады!K:K)+SUMIF(Расклады!AA:AA,A83&amp;"+"&amp;B83,Расклады!M:M)+SUMIF(Расклады!AA:AA,B83&amp;"+"&amp;A83,Расклады!W:W)</f>
        <v>0</v>
      </c>
      <c r="D83" s="154">
        <f>COUNTIF(Расклады!X:AA,A83&amp;"+"&amp;B83)+COUNTIF(Расклады!X:AA,B83&amp;"+"&amp;A83)</f>
        <v>0</v>
      </c>
      <c r="E83" s="157" t="b">
        <f>IF(D83=2,MATCH(C83,{-40000,-6.9999999999,-2.9999999999,3,7,40000},1)/2-0.5,IF(D83=3,MATCH(C83,{-40000,-9.9999999999,-6.9999999999,-2.9999999999,3,7,10,40000},1)/2-0.5,IF(D83=4,MATCH(C83,{-40000,-12.9999999999,-9.9999999999,-6.9999999999,-2.9999999999,3,7,10,13,40000},1)/2-0.5)))</f>
        <v>0</v>
      </c>
      <c r="F83" s="156">
        <f>SUMIF(Расклады!X:X,A83&amp;"+"&amp;B83,Расклады!Y:Y)+SUMIF(Расклады!X:X,B83&amp;"+"&amp;A83,Расклады!Z:Z)+SUMIF(Расклады!AA:AA,A83&amp;"+"&amp;B83,Расклады!AB:AB)+SUMIF(Расклады!AA:AA,B83&amp;"+"&amp;A83,Расклады!AC:AC)</f>
        <v>0</v>
      </c>
    </row>
    <row r="84" spans="1:6" ht="12.75">
      <c r="A84" s="141" t="str">
        <f t="shared" si="4"/>
        <v>---</v>
      </c>
      <c r="B84" s="158" t="str">
        <f t="shared" si="5"/>
        <v>---</v>
      </c>
      <c r="C84" s="49">
        <f>SUMIF(Расклады!X:X,A84&amp;"+"&amp;B84,Расклады!A:A)+SUMIF(Расклады!X:X,B84&amp;"+"&amp;A84,Расклады!K:K)+SUMIF(Расклады!AA:AA,A84&amp;"+"&amp;B84,Расклады!M:M)+SUMIF(Расклады!AA:AA,B84&amp;"+"&amp;A84,Расклады!W:W)</f>
        <v>0</v>
      </c>
      <c r="D84" s="154">
        <f>COUNTIF(Расклады!X:AA,A84&amp;"+"&amp;B84)+COUNTIF(Расклады!X:AA,B84&amp;"+"&amp;A84)</f>
        <v>0</v>
      </c>
      <c r="E84" s="157" t="b">
        <f>IF(D84=2,MATCH(C84,{-40000,-6.9999999999,-2.9999999999,3,7,40000},1)/2-0.5,IF(D84=3,MATCH(C84,{-40000,-9.9999999999,-6.9999999999,-2.9999999999,3,7,10,40000},1)/2-0.5,IF(D84=4,MATCH(C84,{-40000,-12.9999999999,-9.9999999999,-6.9999999999,-2.9999999999,3,7,10,13,40000},1)/2-0.5)))</f>
        <v>0</v>
      </c>
      <c r="F84" s="156">
        <f>SUMIF(Расклады!X:X,A84&amp;"+"&amp;B84,Расклады!Y:Y)+SUMIF(Расклады!X:X,B84&amp;"+"&amp;A84,Расклады!Z:Z)+SUMIF(Расклады!AA:AA,A84&amp;"+"&amp;B84,Расклады!AB:AB)+SUMIF(Расклады!AA:AA,B84&amp;"+"&amp;A84,Расклады!AC:AC)</f>
        <v>0</v>
      </c>
    </row>
    <row r="85" spans="1:6" ht="12.75">
      <c r="A85" s="141" t="str">
        <f t="shared" si="4"/>
        <v>---</v>
      </c>
      <c r="B85" s="158" t="str">
        <f t="shared" si="5"/>
        <v>---</v>
      </c>
      <c r="C85" s="49">
        <f>SUMIF(Расклады!X:X,A85&amp;"+"&amp;B85,Расклады!A:A)+SUMIF(Расклады!X:X,B85&amp;"+"&amp;A85,Расклады!K:K)+SUMIF(Расклады!AA:AA,A85&amp;"+"&amp;B85,Расклады!M:M)+SUMIF(Расклады!AA:AA,B85&amp;"+"&amp;A85,Расклады!W:W)</f>
        <v>0</v>
      </c>
      <c r="D85" s="154">
        <f>COUNTIF(Расклады!X:AA,A85&amp;"+"&amp;B85)+COUNTIF(Расклады!X:AA,B85&amp;"+"&amp;A85)</f>
        <v>0</v>
      </c>
      <c r="E85" s="157" t="b">
        <f>IF(D85=2,MATCH(C85,{-40000,-6.9999999999,-2.9999999999,3,7,40000},1)/2-0.5,IF(D85=3,MATCH(C85,{-40000,-9.9999999999,-6.9999999999,-2.9999999999,3,7,10,40000},1)/2-0.5,IF(D85=4,MATCH(C85,{-40000,-12.9999999999,-9.9999999999,-6.9999999999,-2.9999999999,3,7,10,13,40000},1)/2-0.5)))</f>
        <v>0</v>
      </c>
      <c r="F85" s="156">
        <f>SUMIF(Расклады!X:X,A85&amp;"+"&amp;B85,Расклады!Y:Y)+SUMIF(Расклады!X:X,B85&amp;"+"&amp;A85,Расклады!Z:Z)+SUMIF(Расклады!AA:AA,A85&amp;"+"&amp;B85,Расклады!AB:AB)+SUMIF(Расклады!AA:AA,B85&amp;"+"&amp;A85,Расклады!AC:AC)</f>
        <v>0</v>
      </c>
    </row>
    <row r="86" spans="1:6" ht="12.75">
      <c r="A86" s="141" t="str">
        <f t="shared" si="4"/>
        <v>---</v>
      </c>
      <c r="B86" s="158" t="str">
        <f t="shared" si="5"/>
        <v>---</v>
      </c>
      <c r="C86" s="49">
        <f>SUMIF(Расклады!X:X,A86&amp;"+"&amp;B86,Расклады!A:A)+SUMIF(Расклады!X:X,B86&amp;"+"&amp;A86,Расклады!K:K)+SUMIF(Расклады!AA:AA,A86&amp;"+"&amp;B86,Расклады!M:M)+SUMIF(Расклады!AA:AA,B86&amp;"+"&amp;A86,Расклады!W:W)</f>
        <v>0</v>
      </c>
      <c r="D86" s="154">
        <f>COUNTIF(Расклады!X:AA,A86&amp;"+"&amp;B86)+COUNTIF(Расклады!X:AA,B86&amp;"+"&amp;A86)</f>
        <v>0</v>
      </c>
      <c r="E86" s="157" t="b">
        <f>IF(D86=2,MATCH(C86,{-40000,-6.9999999999,-2.9999999999,3,7,40000},1)/2-0.5,IF(D86=3,MATCH(C86,{-40000,-9.9999999999,-6.9999999999,-2.9999999999,3,7,10,40000},1)/2-0.5,IF(D86=4,MATCH(C86,{-40000,-12.9999999999,-9.9999999999,-6.9999999999,-2.9999999999,3,7,10,13,40000},1)/2-0.5)))</f>
        <v>0</v>
      </c>
      <c r="F86" s="156">
        <f>SUMIF(Расклады!X:X,A86&amp;"+"&amp;B86,Расклады!Y:Y)+SUMIF(Расклады!X:X,B86&amp;"+"&amp;A86,Расклады!Z:Z)+SUMIF(Расклады!AA:AA,A86&amp;"+"&amp;B86,Расклады!AB:AB)+SUMIF(Расклады!AA:AA,B86&amp;"+"&amp;A86,Расклады!AC:AC)</f>
        <v>0</v>
      </c>
    </row>
    <row r="87" spans="1:6" ht="12.75">
      <c r="A87" s="141" t="str">
        <f t="shared" si="4"/>
        <v>---</v>
      </c>
      <c r="B87" s="158" t="str">
        <f t="shared" si="5"/>
        <v>---</v>
      </c>
      <c r="C87" s="49">
        <f>SUMIF(Расклады!X:X,A87&amp;"+"&amp;B87,Расклады!A:A)+SUMIF(Расклады!X:X,B87&amp;"+"&amp;A87,Расклады!K:K)+SUMIF(Расклады!AA:AA,A87&amp;"+"&amp;B87,Расклады!M:M)+SUMIF(Расклады!AA:AA,B87&amp;"+"&amp;A87,Расклады!W:W)</f>
        <v>0</v>
      </c>
      <c r="D87" s="154">
        <f>COUNTIF(Расклады!X:AA,A87&amp;"+"&amp;B87)+COUNTIF(Расклады!X:AA,B87&amp;"+"&amp;A87)</f>
        <v>0</v>
      </c>
      <c r="E87" s="157" t="b">
        <f>IF(D87=2,MATCH(C87,{-40000,-6.9999999999,-2.9999999999,3,7,40000},1)/2-0.5,IF(D87=3,MATCH(C87,{-40000,-9.9999999999,-6.9999999999,-2.9999999999,3,7,10,40000},1)/2-0.5,IF(D87=4,MATCH(C87,{-40000,-12.9999999999,-9.9999999999,-6.9999999999,-2.9999999999,3,7,10,13,40000},1)/2-0.5)))</f>
        <v>0</v>
      </c>
      <c r="F87" s="156">
        <f>SUMIF(Расклады!X:X,A87&amp;"+"&amp;B87,Расклады!Y:Y)+SUMIF(Расклады!X:X,B87&amp;"+"&amp;A87,Расклады!Z:Z)+SUMIF(Расклады!AA:AA,A87&amp;"+"&amp;B87,Расклады!AB:AB)+SUMIF(Расклады!AA:AA,B87&amp;"+"&amp;A87,Расклады!AC:AC)</f>
        <v>0</v>
      </c>
    </row>
    <row r="88" spans="1:6" ht="12.75">
      <c r="A88" s="141" t="str">
        <f t="shared" si="4"/>
        <v>---</v>
      </c>
      <c r="B88" s="158" t="str">
        <f t="shared" si="5"/>
        <v>---</v>
      </c>
      <c r="C88" s="49">
        <f>SUMIF(Расклады!X:X,A88&amp;"+"&amp;B88,Расклады!A:A)+SUMIF(Расклады!X:X,B88&amp;"+"&amp;A88,Расклады!K:K)+SUMIF(Расклады!AA:AA,A88&amp;"+"&amp;B88,Расклады!M:M)+SUMIF(Расклады!AA:AA,B88&amp;"+"&amp;A88,Расклады!W:W)</f>
        <v>0</v>
      </c>
      <c r="D88" s="154">
        <f>COUNTIF(Расклады!X:AA,A88&amp;"+"&amp;B88)+COUNTIF(Расклады!X:AA,B88&amp;"+"&amp;A88)</f>
        <v>0</v>
      </c>
      <c r="E88" s="157" t="b">
        <f>IF(D88=2,MATCH(C88,{-40000,-6.9999999999,-2.9999999999,3,7,40000},1)/2-0.5,IF(D88=3,MATCH(C88,{-40000,-9.9999999999,-6.9999999999,-2.9999999999,3,7,10,40000},1)/2-0.5,IF(D88=4,MATCH(C88,{-40000,-12.9999999999,-9.9999999999,-6.9999999999,-2.9999999999,3,7,10,13,40000},1)/2-0.5)))</f>
        <v>0</v>
      </c>
      <c r="F88" s="156">
        <f>SUMIF(Расклады!X:X,A88&amp;"+"&amp;B88,Расклады!Y:Y)+SUMIF(Расклады!X:X,B88&amp;"+"&amp;A88,Расклады!Z:Z)+SUMIF(Расклады!AA:AA,A88&amp;"+"&amp;B88,Расклады!AB:AB)+SUMIF(Расклады!AA:AA,B88&amp;"+"&amp;A88,Расклады!AC:AC)</f>
        <v>0</v>
      </c>
    </row>
    <row r="89" spans="1:6" ht="12.75">
      <c r="A89" s="141" t="str">
        <f t="shared" si="4"/>
        <v>---</v>
      </c>
      <c r="B89" s="158" t="str">
        <f t="shared" si="5"/>
        <v>---</v>
      </c>
      <c r="C89" s="49">
        <f>SUMIF(Расклады!X:X,A89&amp;"+"&amp;B89,Расклады!A:A)+SUMIF(Расклады!X:X,B89&amp;"+"&amp;A89,Расклады!K:K)+SUMIF(Расклады!AA:AA,A89&amp;"+"&amp;B89,Расклады!M:M)+SUMIF(Расклады!AA:AA,B89&amp;"+"&amp;A89,Расклады!W:W)</f>
        <v>0</v>
      </c>
      <c r="D89" s="154">
        <f>COUNTIF(Расклады!X:AA,A89&amp;"+"&amp;B89)+COUNTIF(Расклады!X:AA,B89&amp;"+"&amp;A89)</f>
        <v>0</v>
      </c>
      <c r="E89" s="157" t="b">
        <f>IF(D89=2,MATCH(C89,{-40000,-6.9999999999,-2.9999999999,3,7,40000},1)/2-0.5,IF(D89=3,MATCH(C89,{-40000,-9.9999999999,-6.9999999999,-2.9999999999,3,7,10,40000},1)/2-0.5,IF(D89=4,MATCH(C89,{-40000,-12.9999999999,-9.9999999999,-6.9999999999,-2.9999999999,3,7,10,13,40000},1)/2-0.5)))</f>
        <v>0</v>
      </c>
      <c r="F89" s="156">
        <f>SUMIF(Расклады!X:X,A89&amp;"+"&amp;B89,Расклады!Y:Y)+SUMIF(Расклады!X:X,B89&amp;"+"&amp;A89,Расклады!Z:Z)+SUMIF(Расклады!AA:AA,A89&amp;"+"&amp;B89,Расклады!AB:AB)+SUMIF(Расклады!AA:AA,B89&amp;"+"&amp;A89,Расклады!AC:AC)</f>
        <v>0</v>
      </c>
    </row>
    <row r="90" spans="1:6" ht="12.75">
      <c r="A90" s="141" t="str">
        <f t="shared" si="4"/>
        <v>---</v>
      </c>
      <c r="B90" s="158" t="str">
        <f t="shared" si="5"/>
        <v>---</v>
      </c>
      <c r="C90" s="49">
        <f>SUMIF(Расклады!X:X,A90&amp;"+"&amp;B90,Расклады!A:A)+SUMIF(Расклады!X:X,B90&amp;"+"&amp;A90,Расклады!K:K)+SUMIF(Расклады!AA:AA,A90&amp;"+"&amp;B90,Расклады!M:M)+SUMIF(Расклады!AA:AA,B90&amp;"+"&amp;A90,Расклады!W:W)</f>
        <v>0</v>
      </c>
      <c r="D90" s="154">
        <f>COUNTIF(Расклады!X:AA,A90&amp;"+"&amp;B90)+COUNTIF(Расклады!X:AA,B90&amp;"+"&amp;A90)</f>
        <v>0</v>
      </c>
      <c r="E90" s="157" t="b">
        <f>IF(D90=2,MATCH(C90,{-40000,-6.9999999999,-2.9999999999,3,7,40000},1)/2-0.5,IF(D90=3,MATCH(C90,{-40000,-9.9999999999,-6.9999999999,-2.9999999999,3,7,10,40000},1)/2-0.5,IF(D90=4,MATCH(C90,{-40000,-12.9999999999,-9.9999999999,-6.9999999999,-2.9999999999,3,7,10,13,40000},1)/2-0.5)))</f>
        <v>0</v>
      </c>
      <c r="F90" s="156">
        <f>SUMIF(Расклады!X:X,A90&amp;"+"&amp;B90,Расклады!Y:Y)+SUMIF(Расклады!X:X,B90&amp;"+"&amp;A90,Расклады!Z:Z)+SUMIF(Расклады!AA:AA,A90&amp;"+"&amp;B90,Расклады!AB:AB)+SUMIF(Расклады!AA:AA,B90&amp;"+"&amp;A90,Расклады!AC:AC)</f>
        <v>0</v>
      </c>
    </row>
    <row r="91" spans="1:6" ht="12.75">
      <c r="A91" s="141" t="str">
        <f t="shared" si="4"/>
        <v>---</v>
      </c>
      <c r="B91" s="158" t="str">
        <f t="shared" si="5"/>
        <v>---</v>
      </c>
      <c r="C91" s="49">
        <f>SUMIF(Расклады!X:X,A91&amp;"+"&amp;B91,Расклады!A:A)+SUMIF(Расклады!X:X,B91&amp;"+"&amp;A91,Расклады!K:K)+SUMIF(Расклады!AA:AA,A91&amp;"+"&amp;B91,Расклады!M:M)+SUMIF(Расклады!AA:AA,B91&amp;"+"&amp;A91,Расклады!W:W)</f>
        <v>0</v>
      </c>
      <c r="D91" s="154">
        <f>COUNTIF(Расклады!X:AA,A91&amp;"+"&amp;B91)+COUNTIF(Расклады!X:AA,B91&amp;"+"&amp;A91)</f>
        <v>0</v>
      </c>
      <c r="E91" s="157" t="b">
        <f>IF(D91=2,MATCH(C91,{-40000,-6.9999999999,-2.9999999999,3,7,40000},1)/2-0.5,IF(D91=3,MATCH(C91,{-40000,-9.9999999999,-6.9999999999,-2.9999999999,3,7,10,40000},1)/2-0.5,IF(D91=4,MATCH(C91,{-40000,-12.9999999999,-9.9999999999,-6.9999999999,-2.9999999999,3,7,10,13,40000},1)/2-0.5)))</f>
        <v>0</v>
      </c>
      <c r="F91" s="156">
        <f>SUMIF(Расклады!X:X,A91&amp;"+"&amp;B91,Расклады!Y:Y)+SUMIF(Расклады!X:X,B91&amp;"+"&amp;A91,Расклады!Z:Z)+SUMIF(Расклады!AA:AA,A91&amp;"+"&amp;B91,Расклады!AB:AB)+SUMIF(Расклады!AA:AA,B91&amp;"+"&amp;A91,Расклады!AC:AC)</f>
        <v>0</v>
      </c>
    </row>
    <row r="92" spans="1:6" ht="12.75">
      <c r="A92" s="141" t="str">
        <f t="shared" si="4"/>
        <v>---</v>
      </c>
      <c r="B92" s="158" t="str">
        <f t="shared" si="5"/>
        <v>---</v>
      </c>
      <c r="C92" s="49">
        <f>SUMIF(Расклады!X:X,A92&amp;"+"&amp;B92,Расклады!A:A)+SUMIF(Расклады!X:X,B92&amp;"+"&amp;A92,Расклады!K:K)+SUMIF(Расклады!AA:AA,A92&amp;"+"&amp;B92,Расклады!M:M)+SUMIF(Расклады!AA:AA,B92&amp;"+"&amp;A92,Расклады!W:W)</f>
        <v>0</v>
      </c>
      <c r="D92" s="154">
        <f>COUNTIF(Расклады!X:AA,A92&amp;"+"&amp;B92)+COUNTIF(Расклады!X:AA,B92&amp;"+"&amp;A92)</f>
        <v>0</v>
      </c>
      <c r="E92" s="157" t="b">
        <f>IF(D92=2,MATCH(C92,{-40000,-6.9999999999,-2.9999999999,3,7,40000},1)/2-0.5,IF(D92=3,MATCH(C92,{-40000,-9.9999999999,-6.9999999999,-2.9999999999,3,7,10,40000},1)/2-0.5,IF(D92=4,MATCH(C92,{-40000,-12.9999999999,-9.9999999999,-6.9999999999,-2.9999999999,3,7,10,13,40000},1)/2-0.5)))</f>
        <v>0</v>
      </c>
      <c r="F92" s="156">
        <f>SUMIF(Расклады!X:X,A92&amp;"+"&amp;B92,Расклады!Y:Y)+SUMIF(Расклады!X:X,B92&amp;"+"&amp;A92,Расклады!Z:Z)+SUMIF(Расклады!AA:AA,A92&amp;"+"&amp;B92,Расклады!AB:AB)+SUMIF(Расклады!AA:AA,B92&amp;"+"&amp;A92,Расклады!AC:AC)</f>
        <v>0</v>
      </c>
    </row>
    <row r="93" spans="1:6" ht="12.75">
      <c r="A93" s="141" t="str">
        <f t="shared" si="4"/>
        <v>---</v>
      </c>
      <c r="B93" s="158" t="str">
        <f t="shared" si="5"/>
        <v>---</v>
      </c>
      <c r="C93" s="49">
        <f>SUMIF(Расклады!X:X,A93&amp;"+"&amp;B93,Расклады!A:A)+SUMIF(Расклады!X:X,B93&amp;"+"&amp;A93,Расклады!K:K)+SUMIF(Расклады!AA:AA,A93&amp;"+"&amp;B93,Расклады!M:M)+SUMIF(Расклады!AA:AA,B93&amp;"+"&amp;A93,Расклады!W:W)</f>
        <v>0</v>
      </c>
      <c r="D93" s="154">
        <f>COUNTIF(Расклады!X:AA,A93&amp;"+"&amp;B93)+COUNTIF(Расклады!X:AA,B93&amp;"+"&amp;A93)</f>
        <v>0</v>
      </c>
      <c r="E93" s="157" t="b">
        <f>IF(D93=2,MATCH(C93,{-40000,-6.9999999999,-2.9999999999,3,7,40000},1)/2-0.5,IF(D93=3,MATCH(C93,{-40000,-9.9999999999,-6.9999999999,-2.9999999999,3,7,10,40000},1)/2-0.5,IF(D93=4,MATCH(C93,{-40000,-12.9999999999,-9.9999999999,-6.9999999999,-2.9999999999,3,7,10,13,40000},1)/2-0.5)))</f>
        <v>0</v>
      </c>
      <c r="F93" s="156">
        <f>SUMIF(Расклады!X:X,A93&amp;"+"&amp;B93,Расклады!Y:Y)+SUMIF(Расклады!X:X,B93&amp;"+"&amp;A93,Расклады!Z:Z)+SUMIF(Расклады!AA:AA,A93&amp;"+"&amp;B93,Расклады!AB:AB)+SUMIF(Расклады!AA:AA,B93&amp;"+"&amp;A93,Расклады!AC:AC)</f>
        <v>0</v>
      </c>
    </row>
    <row r="94" spans="1:6" ht="12.75">
      <c r="A94" s="141" t="str">
        <f t="shared" si="4"/>
        <v>---</v>
      </c>
      <c r="B94" s="158" t="str">
        <f t="shared" si="5"/>
        <v>---</v>
      </c>
      <c r="C94" s="49">
        <f>SUMIF(Расклады!X:X,A94&amp;"+"&amp;B94,Расклады!A:A)+SUMIF(Расклады!X:X,B94&amp;"+"&amp;A94,Расклады!K:K)+SUMIF(Расклады!AA:AA,A94&amp;"+"&amp;B94,Расклады!M:M)+SUMIF(Расклады!AA:AA,B94&amp;"+"&amp;A94,Расклады!W:W)</f>
        <v>0</v>
      </c>
      <c r="D94" s="154">
        <f>COUNTIF(Расклады!X:AA,A94&amp;"+"&amp;B94)+COUNTIF(Расклады!X:AA,B94&amp;"+"&amp;A94)</f>
        <v>0</v>
      </c>
      <c r="E94" s="157" t="b">
        <f>IF(D94=2,MATCH(C94,{-40000,-6.9999999999,-2.9999999999,3,7,40000},1)/2-0.5,IF(D94=3,MATCH(C94,{-40000,-9.9999999999,-6.9999999999,-2.9999999999,3,7,10,40000},1)/2-0.5,IF(D94=4,MATCH(C94,{-40000,-12.9999999999,-9.9999999999,-6.9999999999,-2.9999999999,3,7,10,13,40000},1)/2-0.5)))</f>
        <v>0</v>
      </c>
      <c r="F94" s="156">
        <f>SUMIF(Расклады!X:X,A94&amp;"+"&amp;B94,Расклады!Y:Y)+SUMIF(Расклады!X:X,B94&amp;"+"&amp;A94,Расклады!Z:Z)+SUMIF(Расклады!AA:AA,A94&amp;"+"&amp;B94,Расклады!AB:AB)+SUMIF(Расклады!AA:AA,B94&amp;"+"&amp;A94,Расклады!AC:AC)</f>
        <v>0</v>
      </c>
    </row>
    <row r="95" spans="1:6" ht="12.75">
      <c r="A95" s="141" t="str">
        <f t="shared" si="4"/>
        <v>---</v>
      </c>
      <c r="B95" s="158" t="str">
        <f t="shared" si="5"/>
        <v>---</v>
      </c>
      <c r="C95" s="49">
        <f>SUMIF(Расклады!X:X,A95&amp;"+"&amp;B95,Расклады!A:A)+SUMIF(Расклады!X:X,B95&amp;"+"&amp;A95,Расклады!K:K)+SUMIF(Расклады!AA:AA,A95&amp;"+"&amp;B95,Расклады!M:M)+SUMIF(Расклады!AA:AA,B95&amp;"+"&amp;A95,Расклады!W:W)</f>
        <v>0</v>
      </c>
      <c r="D95" s="154">
        <f>COUNTIF(Расклады!X:AA,A95&amp;"+"&amp;B95)+COUNTIF(Расклады!X:AA,B95&amp;"+"&amp;A95)</f>
        <v>0</v>
      </c>
      <c r="E95" s="157" t="b">
        <f>IF(D95=2,MATCH(C95,{-40000,-6.9999999999,-2.9999999999,3,7,40000},1)/2-0.5,IF(D95=3,MATCH(C95,{-40000,-9.9999999999,-6.9999999999,-2.9999999999,3,7,10,40000},1)/2-0.5,IF(D95=4,MATCH(C95,{-40000,-12.9999999999,-9.9999999999,-6.9999999999,-2.9999999999,3,7,10,13,40000},1)/2-0.5)))</f>
        <v>0</v>
      </c>
      <c r="F95" s="156">
        <f>SUMIF(Расклады!X:X,A95&amp;"+"&amp;B95,Расклады!Y:Y)+SUMIF(Расклады!X:X,B95&amp;"+"&amp;A95,Расклады!Z:Z)+SUMIF(Расклады!AA:AA,A95&amp;"+"&amp;B95,Расклады!AB:AB)+SUMIF(Расклады!AA:AA,B95&amp;"+"&amp;A95,Расклады!AC:AC)</f>
        <v>0</v>
      </c>
    </row>
    <row r="96" spans="1:6" ht="12.75">
      <c r="A96" s="141" t="str">
        <f t="shared" si="4"/>
        <v>---</v>
      </c>
      <c r="B96" s="158" t="str">
        <f t="shared" si="5"/>
        <v>---</v>
      </c>
      <c r="C96" s="49">
        <f>SUMIF(Расклады!X:X,A96&amp;"+"&amp;B96,Расклады!A:A)+SUMIF(Расклады!X:X,B96&amp;"+"&amp;A96,Расклады!K:K)+SUMIF(Расклады!AA:AA,A96&amp;"+"&amp;B96,Расклады!M:M)+SUMIF(Расклады!AA:AA,B96&amp;"+"&amp;A96,Расклады!W:W)</f>
        <v>0</v>
      </c>
      <c r="D96" s="154">
        <f>COUNTIF(Расклады!X:AA,A96&amp;"+"&amp;B96)+COUNTIF(Расклады!X:AA,B96&amp;"+"&amp;A96)</f>
        <v>0</v>
      </c>
      <c r="E96" s="157" t="b">
        <f>IF(D96=2,MATCH(C96,{-40000,-6.9999999999,-2.9999999999,3,7,40000},1)/2-0.5,IF(D96=3,MATCH(C96,{-40000,-9.9999999999,-6.9999999999,-2.9999999999,3,7,10,40000},1)/2-0.5,IF(D96=4,MATCH(C96,{-40000,-12.9999999999,-9.9999999999,-6.9999999999,-2.9999999999,3,7,10,13,40000},1)/2-0.5)))</f>
        <v>0</v>
      </c>
      <c r="F96" s="156">
        <f>SUMIF(Расклады!X:X,A96&amp;"+"&amp;B96,Расклады!Y:Y)+SUMIF(Расклады!X:X,B96&amp;"+"&amp;A96,Расклады!Z:Z)+SUMIF(Расклады!AA:AA,A96&amp;"+"&amp;B96,Расклады!AB:AB)+SUMIF(Расклады!AA:AA,B96&amp;"+"&amp;A96,Расклады!AC:AC)</f>
        <v>0</v>
      </c>
    </row>
    <row r="97" spans="1:6" ht="12.75">
      <c r="A97" s="141" t="str">
        <f t="shared" si="4"/>
        <v>---</v>
      </c>
      <c r="B97" s="158" t="str">
        <f t="shared" si="5"/>
        <v>---</v>
      </c>
      <c r="C97" s="49">
        <f>SUMIF(Расклады!X:X,A97&amp;"+"&amp;B97,Расклады!A:A)+SUMIF(Расклады!X:X,B97&amp;"+"&amp;A97,Расклады!K:K)+SUMIF(Расклады!AA:AA,A97&amp;"+"&amp;B97,Расклады!M:M)+SUMIF(Расклады!AA:AA,B97&amp;"+"&amp;A97,Расклады!W:W)</f>
        <v>0</v>
      </c>
      <c r="D97" s="154">
        <f>COUNTIF(Расклады!X:AA,A97&amp;"+"&amp;B97)+COUNTIF(Расклады!X:AA,B97&amp;"+"&amp;A97)</f>
        <v>0</v>
      </c>
      <c r="E97" s="157" t="b">
        <f>IF(D97=2,MATCH(C97,{-40000,-6.9999999999,-2.9999999999,3,7,40000},1)/2-0.5,IF(D97=3,MATCH(C97,{-40000,-9.9999999999,-6.9999999999,-2.9999999999,3,7,10,40000},1)/2-0.5,IF(D97=4,MATCH(C97,{-40000,-12.9999999999,-9.9999999999,-6.9999999999,-2.9999999999,3,7,10,13,40000},1)/2-0.5)))</f>
        <v>0</v>
      </c>
      <c r="F97" s="156">
        <f>SUMIF(Расклады!X:X,A97&amp;"+"&amp;B97,Расклады!Y:Y)+SUMIF(Расклады!X:X,B97&amp;"+"&amp;A97,Расклады!Z:Z)+SUMIF(Расклады!AA:AA,A97&amp;"+"&amp;B97,Расклады!AB:AB)+SUMIF(Расклады!AA:AA,B97&amp;"+"&amp;A97,Расклады!AC:AC)</f>
        <v>0</v>
      </c>
    </row>
    <row r="98" spans="1:6" ht="12.75">
      <c r="A98" s="141" t="str">
        <f t="shared" si="4"/>
        <v>---</v>
      </c>
      <c r="B98" s="158" t="str">
        <f t="shared" si="5"/>
        <v>---</v>
      </c>
      <c r="C98" s="49">
        <f>SUMIF(Расклады!X:X,A98&amp;"+"&amp;B98,Расклады!A:A)+SUMIF(Расклады!X:X,B98&amp;"+"&amp;A98,Расклады!K:K)+SUMIF(Расклады!AA:AA,A98&amp;"+"&amp;B98,Расклады!M:M)+SUMIF(Расклады!AA:AA,B98&amp;"+"&amp;A98,Расклады!W:W)</f>
        <v>0</v>
      </c>
      <c r="D98" s="154">
        <f>COUNTIF(Расклады!X:AA,A98&amp;"+"&amp;B98)+COUNTIF(Расклады!X:AA,B98&amp;"+"&amp;A98)</f>
        <v>0</v>
      </c>
      <c r="E98" s="157" t="b">
        <f>IF(D98=2,MATCH(C98,{-40000,-6.9999999999,-2.9999999999,3,7,40000},1)/2-0.5,IF(D98=3,MATCH(C98,{-40000,-9.9999999999,-6.9999999999,-2.9999999999,3,7,10,40000},1)/2-0.5,IF(D98=4,MATCH(C98,{-40000,-12.9999999999,-9.9999999999,-6.9999999999,-2.9999999999,3,7,10,13,40000},1)/2-0.5)))</f>
        <v>0</v>
      </c>
      <c r="F98" s="156">
        <f>SUMIF(Расклады!X:X,A98&amp;"+"&amp;B98,Расклады!Y:Y)+SUMIF(Расклады!X:X,B98&amp;"+"&amp;A98,Расклады!Z:Z)+SUMIF(Расклады!AA:AA,A98&amp;"+"&amp;B98,Расклады!AB:AB)+SUMIF(Расклады!AA:AA,B98&amp;"+"&amp;A98,Расклады!AC:AC)</f>
        <v>0</v>
      </c>
    </row>
    <row r="99" spans="1:6" ht="12.75">
      <c r="A99" s="141" t="str">
        <f t="shared" si="4"/>
        <v>---</v>
      </c>
      <c r="B99" s="158" t="str">
        <f t="shared" si="5"/>
        <v>---</v>
      </c>
      <c r="C99" s="49">
        <f>SUMIF(Расклады!X:X,A99&amp;"+"&amp;B99,Расклады!A:A)+SUMIF(Расклады!X:X,B99&amp;"+"&amp;A99,Расклады!K:K)+SUMIF(Расклады!AA:AA,A99&amp;"+"&amp;B99,Расклады!M:M)+SUMIF(Расклады!AA:AA,B99&amp;"+"&amp;A99,Расклады!W:W)</f>
        <v>0</v>
      </c>
      <c r="D99" s="154">
        <f>COUNTIF(Расклады!X:AA,A99&amp;"+"&amp;B99)+COUNTIF(Расклады!X:AA,B99&amp;"+"&amp;A99)</f>
        <v>0</v>
      </c>
      <c r="E99" s="157" t="b">
        <f>IF(D99=2,MATCH(C99,{-40000,-6.9999999999,-2.9999999999,3,7,40000},1)/2-0.5,IF(D99=3,MATCH(C99,{-40000,-9.9999999999,-6.9999999999,-2.9999999999,3,7,10,40000},1)/2-0.5,IF(D99=4,MATCH(C99,{-40000,-12.9999999999,-9.9999999999,-6.9999999999,-2.9999999999,3,7,10,13,40000},1)/2-0.5)))</f>
        <v>0</v>
      </c>
      <c r="F99" s="156">
        <f>SUMIF(Расклады!X:X,A99&amp;"+"&amp;B99,Расклады!Y:Y)+SUMIF(Расклады!X:X,B99&amp;"+"&amp;A99,Расклады!Z:Z)+SUMIF(Расклады!AA:AA,A99&amp;"+"&amp;B99,Расклады!AB:AB)+SUMIF(Расклады!AA:AA,B99&amp;"+"&amp;A99,Расклады!AC:AC)</f>
        <v>0</v>
      </c>
    </row>
    <row r="100" spans="1:6" ht="12.75">
      <c r="A100" s="141" t="str">
        <f t="shared" si="4"/>
        <v>---</v>
      </c>
      <c r="B100" s="158" t="str">
        <f t="shared" si="5"/>
        <v>---</v>
      </c>
      <c r="C100" s="49">
        <f>SUMIF(Расклады!X:X,A100&amp;"+"&amp;B100,Расклады!A:A)+SUMIF(Расклады!X:X,B100&amp;"+"&amp;A100,Расклады!K:K)+SUMIF(Расклады!AA:AA,A100&amp;"+"&amp;B100,Расклады!M:M)+SUMIF(Расклады!AA:AA,B100&amp;"+"&amp;A100,Расклады!W:W)</f>
        <v>0</v>
      </c>
      <c r="D100" s="154">
        <f>COUNTIF(Расклады!X:AA,A100&amp;"+"&amp;B100)+COUNTIF(Расклады!X:AA,B100&amp;"+"&amp;A100)</f>
        <v>0</v>
      </c>
      <c r="E100" s="157" t="b">
        <f>IF(D100=2,MATCH(C100,{-40000,-6.9999999999,-2.9999999999,3,7,40000},1)/2-0.5,IF(D100=3,MATCH(C100,{-40000,-9.9999999999,-6.9999999999,-2.9999999999,3,7,10,40000},1)/2-0.5,IF(D100=4,MATCH(C100,{-40000,-12.9999999999,-9.9999999999,-6.9999999999,-2.9999999999,3,7,10,13,40000},1)/2-0.5)))</f>
        <v>0</v>
      </c>
      <c r="F100" s="156">
        <f>SUMIF(Расклады!X:X,A100&amp;"+"&amp;B100,Расклады!Y:Y)+SUMIF(Расклады!X:X,B100&amp;"+"&amp;A100,Расклады!Z:Z)+SUMIF(Расклады!AA:AA,A100&amp;"+"&amp;B100,Расклады!AB:AB)+SUMIF(Расклады!AA:AA,B100&amp;"+"&amp;A100,Расклады!AC:AC)</f>
        <v>0</v>
      </c>
    </row>
    <row r="101" spans="1:6" ht="12.75">
      <c r="A101" s="141" t="str">
        <f t="shared" si="4"/>
        <v>---</v>
      </c>
      <c r="B101" s="158" t="str">
        <f t="shared" si="5"/>
        <v>---</v>
      </c>
      <c r="C101" s="49">
        <f>SUMIF(Расклады!X:X,A101&amp;"+"&amp;B101,Расклады!A:A)+SUMIF(Расклады!X:X,B101&amp;"+"&amp;A101,Расклады!K:K)+SUMIF(Расклады!AA:AA,A101&amp;"+"&amp;B101,Расклады!M:M)+SUMIF(Расклады!AA:AA,B101&amp;"+"&amp;A101,Расклады!W:W)</f>
        <v>0</v>
      </c>
      <c r="D101" s="154">
        <f>COUNTIF(Расклады!X:AA,A101&amp;"+"&amp;B101)+COUNTIF(Расклады!X:AA,B101&amp;"+"&amp;A101)</f>
        <v>0</v>
      </c>
      <c r="E101" s="157" t="b">
        <f>IF(D101=2,MATCH(C101,{-40000,-6.9999999999,-2.9999999999,3,7,40000},1)/2-0.5,IF(D101=3,MATCH(C101,{-40000,-9.9999999999,-6.9999999999,-2.9999999999,3,7,10,40000},1)/2-0.5,IF(D101=4,MATCH(C101,{-40000,-12.9999999999,-9.9999999999,-6.9999999999,-2.9999999999,3,7,10,13,40000},1)/2-0.5)))</f>
        <v>0</v>
      </c>
      <c r="F101" s="156">
        <f>SUMIF(Расклады!X:X,A101&amp;"+"&amp;B101,Расклады!Y:Y)+SUMIF(Расклады!X:X,B101&amp;"+"&amp;A101,Расклады!Z:Z)+SUMIF(Расклады!AA:AA,A101&amp;"+"&amp;B101,Расклады!AB:AB)+SUMIF(Расклады!AA:AA,B101&amp;"+"&amp;A101,Расклады!AC:AC)</f>
        <v>0</v>
      </c>
    </row>
    <row r="102" spans="1:6" ht="12.75">
      <c r="A102" s="141" t="str">
        <f t="shared" si="4"/>
        <v>---</v>
      </c>
      <c r="B102" s="158" t="str">
        <f t="shared" si="5"/>
        <v>---</v>
      </c>
      <c r="C102" s="49">
        <f>SUMIF(Расклады!X:X,A102&amp;"+"&amp;B102,Расклады!A:A)+SUMIF(Расклады!X:X,B102&amp;"+"&amp;A102,Расклады!K:K)+SUMIF(Расклады!AA:AA,A102&amp;"+"&amp;B102,Расклады!M:M)+SUMIF(Расклады!AA:AA,B102&amp;"+"&amp;A102,Расклады!W:W)</f>
        <v>0</v>
      </c>
      <c r="D102" s="154">
        <f>COUNTIF(Расклады!X:AA,A102&amp;"+"&amp;B102)+COUNTIF(Расклады!X:AA,B102&amp;"+"&amp;A102)</f>
        <v>0</v>
      </c>
      <c r="E102" s="157" t="b">
        <f>IF(D102=2,MATCH(C102,{-40000,-6.9999999999,-2.9999999999,3,7,40000},1)/2-0.5,IF(D102=3,MATCH(C102,{-40000,-9.9999999999,-6.9999999999,-2.9999999999,3,7,10,40000},1)/2-0.5,IF(D102=4,MATCH(C102,{-40000,-12.9999999999,-9.9999999999,-6.9999999999,-2.9999999999,3,7,10,13,40000},1)/2-0.5)))</f>
        <v>0</v>
      </c>
      <c r="F102" s="156">
        <f>SUMIF(Расклады!X:X,A102&amp;"+"&amp;B102,Расклады!Y:Y)+SUMIF(Расклады!X:X,B102&amp;"+"&amp;A102,Расклады!Z:Z)+SUMIF(Расклады!AA:AA,A102&amp;"+"&amp;B102,Расклады!AB:AB)+SUMIF(Расклады!AA:AA,B102&amp;"+"&amp;A102,Расклады!AC:AC)</f>
        <v>0</v>
      </c>
    </row>
    <row r="103" spans="1:6" ht="12.75">
      <c r="A103" s="141" t="str">
        <f t="shared" si="4"/>
        <v>---</v>
      </c>
      <c r="B103" s="158" t="str">
        <f t="shared" si="5"/>
        <v>---</v>
      </c>
      <c r="C103" s="49">
        <f>SUMIF(Расклады!X:X,A103&amp;"+"&amp;B103,Расклады!A:A)+SUMIF(Расклады!X:X,B103&amp;"+"&amp;A103,Расклады!K:K)+SUMIF(Расклады!AA:AA,A103&amp;"+"&amp;B103,Расклады!M:M)+SUMIF(Расклады!AA:AA,B103&amp;"+"&amp;A103,Расклады!W:W)</f>
        <v>0</v>
      </c>
      <c r="D103" s="154">
        <f>COUNTIF(Расклады!X:AA,A103&amp;"+"&amp;B103)+COUNTIF(Расклады!X:AA,B103&amp;"+"&amp;A103)</f>
        <v>0</v>
      </c>
      <c r="E103" s="157" t="b">
        <f>IF(D103=2,MATCH(C103,{-40000,-6.9999999999,-2.9999999999,3,7,40000},1)/2-0.5,IF(D103=3,MATCH(C103,{-40000,-9.9999999999,-6.9999999999,-2.9999999999,3,7,10,40000},1)/2-0.5,IF(D103=4,MATCH(C103,{-40000,-12.9999999999,-9.9999999999,-6.9999999999,-2.9999999999,3,7,10,13,40000},1)/2-0.5)))</f>
        <v>0</v>
      </c>
      <c r="F103" s="156">
        <f>SUMIF(Расклады!X:X,A103&amp;"+"&amp;B103,Расклады!Y:Y)+SUMIF(Расклады!X:X,B103&amp;"+"&amp;A103,Расклады!Z:Z)+SUMIF(Расклады!AA:AA,A103&amp;"+"&amp;B103,Расклады!AB:AB)+SUMIF(Расклады!AA:AA,B103&amp;"+"&amp;A103,Расклады!AC:AC)</f>
        <v>0</v>
      </c>
    </row>
    <row r="104" spans="1:6" ht="12.75">
      <c r="A104" s="141" t="str">
        <f t="shared" si="4"/>
        <v>---</v>
      </c>
      <c r="B104" s="158" t="str">
        <f t="shared" si="5"/>
        <v>---</v>
      </c>
      <c r="C104" s="49">
        <f>SUMIF(Расклады!X:X,A104&amp;"+"&amp;B104,Расклады!A:A)+SUMIF(Расклады!X:X,B104&amp;"+"&amp;A104,Расклады!K:K)+SUMIF(Расклады!AA:AA,A104&amp;"+"&amp;B104,Расклады!M:M)+SUMIF(Расклады!AA:AA,B104&amp;"+"&amp;A104,Расклады!W:W)</f>
        <v>0</v>
      </c>
      <c r="D104" s="154">
        <f>COUNTIF(Расклады!X:AA,A104&amp;"+"&amp;B104)+COUNTIF(Расклады!X:AA,B104&amp;"+"&amp;A104)</f>
        <v>0</v>
      </c>
      <c r="E104" s="157" t="b">
        <f>IF(D104=2,MATCH(C104,{-40000,-6.9999999999,-2.9999999999,3,7,40000},1)/2-0.5,IF(D104=3,MATCH(C104,{-40000,-9.9999999999,-6.9999999999,-2.9999999999,3,7,10,40000},1)/2-0.5,IF(D104=4,MATCH(C104,{-40000,-12.9999999999,-9.9999999999,-6.9999999999,-2.9999999999,3,7,10,13,40000},1)/2-0.5)))</f>
        <v>0</v>
      </c>
      <c r="F104" s="156">
        <f>SUMIF(Расклады!X:X,A104&amp;"+"&amp;B104,Расклады!Y:Y)+SUMIF(Расклады!X:X,B104&amp;"+"&amp;A104,Расклады!Z:Z)+SUMIF(Расклады!AA:AA,A104&amp;"+"&amp;B104,Расклады!AB:AB)+SUMIF(Расклады!AA:AA,B104&amp;"+"&amp;A104,Расклады!AC:AC)</f>
        <v>0</v>
      </c>
    </row>
    <row r="105" spans="1:6" ht="12.75">
      <c r="A105" s="141" t="str">
        <f t="shared" si="4"/>
        <v>---</v>
      </c>
      <c r="B105" s="158" t="str">
        <f t="shared" si="5"/>
        <v>---</v>
      </c>
      <c r="C105" s="49">
        <f>SUMIF(Расклады!X:X,A105&amp;"+"&amp;B105,Расклады!A:A)+SUMIF(Расклады!X:X,B105&amp;"+"&amp;A105,Расклады!K:K)+SUMIF(Расклады!AA:AA,A105&amp;"+"&amp;B105,Расклады!M:M)+SUMIF(Расклады!AA:AA,B105&amp;"+"&amp;A105,Расклады!W:W)</f>
        <v>0</v>
      </c>
      <c r="D105" s="154">
        <f>COUNTIF(Расклады!X:AA,A105&amp;"+"&amp;B105)+COUNTIF(Расклады!X:AA,B105&amp;"+"&amp;A105)</f>
        <v>0</v>
      </c>
      <c r="E105" s="157" t="b">
        <f>IF(D105=2,MATCH(C105,{-40000,-6.9999999999,-2.9999999999,3,7,40000},1)/2-0.5,IF(D105=3,MATCH(C105,{-40000,-9.9999999999,-6.9999999999,-2.9999999999,3,7,10,40000},1)/2-0.5,IF(D105=4,MATCH(C105,{-40000,-12.9999999999,-9.9999999999,-6.9999999999,-2.9999999999,3,7,10,13,40000},1)/2-0.5)))</f>
        <v>0</v>
      </c>
      <c r="F105" s="156">
        <f>SUMIF(Расклады!X:X,A105&amp;"+"&amp;B105,Расклады!Y:Y)+SUMIF(Расклады!X:X,B105&amp;"+"&amp;A105,Расклады!Z:Z)+SUMIF(Расклады!AA:AA,A105&amp;"+"&amp;B105,Расклады!AB:AB)+SUMIF(Расклады!AA:AA,B105&amp;"+"&amp;A105,Расклады!AC:AC)</f>
        <v>0</v>
      </c>
    </row>
    <row r="106" spans="1:6" ht="12.75">
      <c r="A106" s="141" t="str">
        <f t="shared" si="4"/>
        <v>---</v>
      </c>
      <c r="B106" s="158" t="str">
        <f t="shared" si="5"/>
        <v>---</v>
      </c>
      <c r="C106" s="49">
        <f>SUMIF(Расклады!X:X,A106&amp;"+"&amp;B106,Расклады!A:A)+SUMIF(Расклады!X:X,B106&amp;"+"&amp;A106,Расклады!K:K)+SUMIF(Расклады!AA:AA,A106&amp;"+"&amp;B106,Расклады!M:M)+SUMIF(Расклады!AA:AA,B106&amp;"+"&amp;A106,Расклады!W:W)</f>
        <v>0</v>
      </c>
      <c r="D106" s="154">
        <f>COUNTIF(Расклады!X:AA,A106&amp;"+"&amp;B106)+COUNTIF(Расклады!X:AA,B106&amp;"+"&amp;A106)</f>
        <v>0</v>
      </c>
      <c r="E106" s="157" t="b">
        <f>IF(D106=2,MATCH(C106,{-40000,-6.9999999999,-2.9999999999,3,7,40000},1)/2-0.5,IF(D106=3,MATCH(C106,{-40000,-9.9999999999,-6.9999999999,-2.9999999999,3,7,10,40000},1)/2-0.5,IF(D106=4,MATCH(C106,{-40000,-12.9999999999,-9.9999999999,-6.9999999999,-2.9999999999,3,7,10,13,40000},1)/2-0.5)))</f>
        <v>0</v>
      </c>
      <c r="F106" s="156">
        <f>SUMIF(Расклады!X:X,A106&amp;"+"&amp;B106,Расклады!Y:Y)+SUMIF(Расклады!X:X,B106&amp;"+"&amp;A106,Расклады!Z:Z)+SUMIF(Расклады!AA:AA,A106&amp;"+"&amp;B106,Расклады!AB:AB)+SUMIF(Расклады!AA:AA,B106&amp;"+"&amp;A106,Расклады!AC:AC)</f>
        <v>0</v>
      </c>
    </row>
    <row r="107" spans="1:6" ht="12.75">
      <c r="A107" s="141" t="str">
        <f t="shared" si="4"/>
        <v>---</v>
      </c>
      <c r="B107" s="158" t="str">
        <f t="shared" si="5"/>
        <v>---</v>
      </c>
      <c r="C107" s="49">
        <f>SUMIF(Расклады!X:X,A107&amp;"+"&amp;B107,Расклады!A:A)+SUMIF(Расклады!X:X,B107&amp;"+"&amp;A107,Расклады!K:K)+SUMIF(Расклады!AA:AA,A107&amp;"+"&amp;B107,Расклады!M:M)+SUMIF(Расклады!AA:AA,B107&amp;"+"&amp;A107,Расклады!W:W)</f>
        <v>0</v>
      </c>
      <c r="D107" s="154">
        <f>COUNTIF(Расклады!X:AA,A107&amp;"+"&amp;B107)+COUNTIF(Расклады!X:AA,B107&amp;"+"&amp;A107)</f>
        <v>0</v>
      </c>
      <c r="E107" s="157" t="b">
        <f>IF(D107=2,MATCH(C107,{-40000,-6.9999999999,-2.9999999999,3,7,40000},1)/2-0.5,IF(D107=3,MATCH(C107,{-40000,-9.9999999999,-6.9999999999,-2.9999999999,3,7,10,40000},1)/2-0.5,IF(D107=4,MATCH(C107,{-40000,-12.9999999999,-9.9999999999,-6.9999999999,-2.9999999999,3,7,10,13,40000},1)/2-0.5)))</f>
        <v>0</v>
      </c>
      <c r="F107" s="156">
        <f>SUMIF(Расклады!X:X,A107&amp;"+"&amp;B107,Расклады!Y:Y)+SUMIF(Расклады!X:X,B107&amp;"+"&amp;A107,Расклады!Z:Z)+SUMIF(Расклады!AA:AA,A107&amp;"+"&amp;B107,Расклады!AB:AB)+SUMIF(Расклады!AA:AA,B107&amp;"+"&amp;A107,Расклады!AC:AC)</f>
        <v>0</v>
      </c>
    </row>
    <row r="108" spans="1:6" ht="12.75">
      <c r="A108" s="141" t="str">
        <f t="shared" si="4"/>
        <v>---</v>
      </c>
      <c r="B108" s="158" t="str">
        <f t="shared" si="5"/>
        <v>---</v>
      </c>
      <c r="C108" s="49">
        <f>SUMIF(Расклады!X:X,A108&amp;"+"&amp;B108,Расклады!A:A)+SUMIF(Расклады!X:X,B108&amp;"+"&amp;A108,Расклады!K:K)+SUMIF(Расклады!AA:AA,A108&amp;"+"&amp;B108,Расклады!M:M)+SUMIF(Расклады!AA:AA,B108&amp;"+"&amp;A108,Расклады!W:W)</f>
        <v>0</v>
      </c>
      <c r="D108" s="154">
        <f>COUNTIF(Расклады!X:AA,A108&amp;"+"&amp;B108)+COUNTIF(Расклады!X:AA,B108&amp;"+"&amp;A108)</f>
        <v>0</v>
      </c>
      <c r="E108" s="157" t="b">
        <f>IF(D108=2,MATCH(C108,{-40000,-6.9999999999,-2.9999999999,3,7,40000},1)/2-0.5,IF(D108=3,MATCH(C108,{-40000,-9.9999999999,-6.9999999999,-2.9999999999,3,7,10,40000},1)/2-0.5,IF(D108=4,MATCH(C108,{-40000,-12.9999999999,-9.9999999999,-6.9999999999,-2.9999999999,3,7,10,13,40000},1)/2-0.5)))</f>
        <v>0</v>
      </c>
      <c r="F108" s="156">
        <f>SUMIF(Расклады!X:X,A108&amp;"+"&amp;B108,Расклады!Y:Y)+SUMIF(Расклады!X:X,B108&amp;"+"&amp;A108,Расклады!Z:Z)+SUMIF(Расклады!AA:AA,A108&amp;"+"&amp;B108,Расклады!AB:AB)+SUMIF(Расклады!AA:AA,B108&amp;"+"&amp;A108,Расклады!AC:AC)</f>
        <v>0</v>
      </c>
    </row>
    <row r="109" spans="1:6" ht="12.75">
      <c r="A109" s="141" t="str">
        <f t="shared" si="4"/>
        <v>---</v>
      </c>
      <c r="B109" s="158" t="str">
        <f t="shared" si="5"/>
        <v>---</v>
      </c>
      <c r="C109" s="49">
        <f>SUMIF(Расклады!X:X,A109&amp;"+"&amp;B109,Расклады!A:A)+SUMIF(Расклады!X:X,B109&amp;"+"&amp;A109,Расклады!K:K)+SUMIF(Расклады!AA:AA,A109&amp;"+"&amp;B109,Расклады!M:M)+SUMIF(Расклады!AA:AA,B109&amp;"+"&amp;A109,Расклады!W:W)</f>
        <v>0</v>
      </c>
      <c r="D109" s="154">
        <f>COUNTIF(Расклады!X:AA,A109&amp;"+"&amp;B109)+COUNTIF(Расклады!X:AA,B109&amp;"+"&amp;A109)</f>
        <v>0</v>
      </c>
      <c r="E109" s="157" t="b">
        <f>IF(D109=2,MATCH(C109,{-40000,-6.9999999999,-2.9999999999,3,7,40000},1)/2-0.5,IF(D109=3,MATCH(C109,{-40000,-9.9999999999,-6.9999999999,-2.9999999999,3,7,10,40000},1)/2-0.5,IF(D109=4,MATCH(C109,{-40000,-12.9999999999,-9.9999999999,-6.9999999999,-2.9999999999,3,7,10,13,40000},1)/2-0.5)))</f>
        <v>0</v>
      </c>
      <c r="F109" s="156">
        <f>SUMIF(Расклады!X:X,A109&amp;"+"&amp;B109,Расклады!Y:Y)+SUMIF(Расклады!X:X,B109&amp;"+"&amp;A109,Расклады!Z:Z)+SUMIF(Расклады!AA:AA,A109&amp;"+"&amp;B109,Расклады!AB:AB)+SUMIF(Расклады!AA:AA,B109&amp;"+"&amp;A109,Расклады!AC:AC)</f>
        <v>0</v>
      </c>
    </row>
    <row r="110" spans="1:6" ht="12.75">
      <c r="A110" s="141" t="str">
        <f t="shared" si="4"/>
        <v>---</v>
      </c>
      <c r="B110" s="158" t="str">
        <f t="shared" si="5"/>
        <v>---</v>
      </c>
      <c r="C110" s="49">
        <f>SUMIF(Расклады!X:X,A110&amp;"+"&amp;B110,Расклады!A:A)+SUMIF(Расклады!X:X,B110&amp;"+"&amp;A110,Расклады!K:K)+SUMIF(Расклады!AA:AA,A110&amp;"+"&amp;B110,Расклады!M:M)+SUMIF(Расклады!AA:AA,B110&amp;"+"&amp;A110,Расклады!W:W)</f>
        <v>0</v>
      </c>
      <c r="D110" s="154">
        <f>COUNTIF(Расклады!X:AA,A110&amp;"+"&amp;B110)+COUNTIF(Расклады!X:AA,B110&amp;"+"&amp;A110)</f>
        <v>0</v>
      </c>
      <c r="E110" s="157" t="b">
        <f>IF(D110=2,MATCH(C110,{-40000,-6.9999999999,-2.9999999999,3,7,40000},1)/2-0.5,IF(D110=3,MATCH(C110,{-40000,-9.9999999999,-6.9999999999,-2.9999999999,3,7,10,40000},1)/2-0.5,IF(D110=4,MATCH(C110,{-40000,-12.9999999999,-9.9999999999,-6.9999999999,-2.9999999999,3,7,10,13,40000},1)/2-0.5)))</f>
        <v>0</v>
      </c>
      <c r="F110" s="156">
        <f>SUMIF(Расклады!X:X,A110&amp;"+"&amp;B110,Расклады!Y:Y)+SUMIF(Расклады!X:X,B110&amp;"+"&amp;A110,Расклады!Z:Z)+SUMIF(Расклады!AA:AA,A110&amp;"+"&amp;B110,Расклады!AB:AB)+SUMIF(Расклады!AA:AA,B110&amp;"+"&amp;A110,Расклады!AC:AC)</f>
        <v>0</v>
      </c>
    </row>
    <row r="111" spans="1:6" ht="12.75">
      <c r="A111" s="141" t="str">
        <f t="shared" si="4"/>
        <v>---</v>
      </c>
      <c r="B111" s="158" t="str">
        <f t="shared" si="5"/>
        <v>---</v>
      </c>
      <c r="C111" s="49">
        <f>SUMIF(Расклады!X:X,A111&amp;"+"&amp;B111,Расклады!A:A)+SUMIF(Расклады!X:X,B111&amp;"+"&amp;A111,Расклады!K:K)+SUMIF(Расклады!AA:AA,A111&amp;"+"&amp;B111,Расклады!M:M)+SUMIF(Расклады!AA:AA,B111&amp;"+"&amp;A111,Расклады!W:W)</f>
        <v>0</v>
      </c>
      <c r="D111" s="154">
        <f>COUNTIF(Расклады!X:AA,A111&amp;"+"&amp;B111)+COUNTIF(Расклады!X:AA,B111&amp;"+"&amp;A111)</f>
        <v>0</v>
      </c>
      <c r="E111" s="157" t="b">
        <f>IF(D111=2,MATCH(C111,{-40000,-6.9999999999,-2.9999999999,3,7,40000},1)/2-0.5,IF(D111=3,MATCH(C111,{-40000,-9.9999999999,-6.9999999999,-2.9999999999,3,7,10,40000},1)/2-0.5,IF(D111=4,MATCH(C111,{-40000,-12.9999999999,-9.9999999999,-6.9999999999,-2.9999999999,3,7,10,13,40000},1)/2-0.5)))</f>
        <v>0</v>
      </c>
      <c r="F111" s="156">
        <f>SUMIF(Расклады!X:X,A111&amp;"+"&amp;B111,Расклады!Y:Y)+SUMIF(Расклады!X:X,B111&amp;"+"&amp;A111,Расклады!Z:Z)+SUMIF(Расклады!AA:AA,A111&amp;"+"&amp;B111,Расклады!AB:AB)+SUMIF(Расклады!AA:AA,B111&amp;"+"&amp;A111,Расклады!AC:AC)</f>
        <v>0</v>
      </c>
    </row>
    <row r="112" spans="1:6" ht="12.75">
      <c r="A112" s="141" t="str">
        <f t="shared" si="4"/>
        <v>---</v>
      </c>
      <c r="B112" s="158" t="str">
        <f t="shared" si="5"/>
        <v>---</v>
      </c>
      <c r="C112" s="49">
        <f>SUMIF(Расклады!X:X,A112&amp;"+"&amp;B112,Расклады!A:A)+SUMIF(Расклады!X:X,B112&amp;"+"&amp;A112,Расклады!K:K)+SUMIF(Расклады!AA:AA,A112&amp;"+"&amp;B112,Расклады!M:M)+SUMIF(Расклады!AA:AA,B112&amp;"+"&amp;A112,Расклады!W:W)</f>
        <v>0</v>
      </c>
      <c r="D112" s="154">
        <f>COUNTIF(Расклады!X:AA,A112&amp;"+"&amp;B112)+COUNTIF(Расклады!X:AA,B112&amp;"+"&amp;A112)</f>
        <v>0</v>
      </c>
      <c r="E112" s="157" t="b">
        <f>IF(D112=2,MATCH(C112,{-40000,-6.9999999999,-2.9999999999,3,7,40000},1)/2-0.5,IF(D112=3,MATCH(C112,{-40000,-9.9999999999,-6.9999999999,-2.9999999999,3,7,10,40000},1)/2-0.5,IF(D112=4,MATCH(C112,{-40000,-12.9999999999,-9.9999999999,-6.9999999999,-2.9999999999,3,7,10,13,40000},1)/2-0.5)))</f>
        <v>0</v>
      </c>
      <c r="F112" s="156">
        <f>SUMIF(Расклады!X:X,A112&amp;"+"&amp;B112,Расклады!Y:Y)+SUMIF(Расклады!X:X,B112&amp;"+"&amp;A112,Расклады!Z:Z)+SUMIF(Расклады!AA:AA,A112&amp;"+"&amp;B112,Расклады!AB:AB)+SUMIF(Расклады!AA:AA,B112&amp;"+"&amp;A112,Расклады!AC:AC)</f>
        <v>0</v>
      </c>
    </row>
    <row r="113" spans="1:6" ht="12.75">
      <c r="A113" s="141" t="str">
        <f t="shared" si="4"/>
        <v>---</v>
      </c>
      <c r="B113" s="158" t="str">
        <f t="shared" si="5"/>
        <v>---</v>
      </c>
      <c r="C113" s="49">
        <f>SUMIF(Расклады!X:X,A113&amp;"+"&amp;B113,Расклады!A:A)+SUMIF(Расклады!X:X,B113&amp;"+"&amp;A113,Расклады!K:K)+SUMIF(Расклады!AA:AA,A113&amp;"+"&amp;B113,Расклады!M:M)+SUMIF(Расклады!AA:AA,B113&amp;"+"&amp;A113,Расклады!W:W)</f>
        <v>0</v>
      </c>
      <c r="D113" s="154">
        <f>COUNTIF(Расклады!X:AA,A113&amp;"+"&amp;B113)+COUNTIF(Расклады!X:AA,B113&amp;"+"&amp;A113)</f>
        <v>0</v>
      </c>
      <c r="E113" s="157" t="b">
        <f>IF(D113=2,MATCH(C113,{-40000,-6.9999999999,-2.9999999999,3,7,40000},1)/2-0.5,IF(D113=3,MATCH(C113,{-40000,-9.9999999999,-6.9999999999,-2.9999999999,3,7,10,40000},1)/2-0.5,IF(D113=4,MATCH(C113,{-40000,-12.9999999999,-9.9999999999,-6.9999999999,-2.9999999999,3,7,10,13,40000},1)/2-0.5)))</f>
        <v>0</v>
      </c>
      <c r="F113" s="156">
        <f>SUMIF(Расклады!X:X,A113&amp;"+"&amp;B113,Расклады!Y:Y)+SUMIF(Расклады!X:X,B113&amp;"+"&amp;A113,Расклады!Z:Z)+SUMIF(Расклады!AA:AA,A113&amp;"+"&amp;B113,Расклады!AB:AB)+SUMIF(Расклады!AA:AA,B113&amp;"+"&amp;A113,Расклады!AC:AC)</f>
        <v>0</v>
      </c>
    </row>
    <row r="114" spans="1:6" ht="12.75">
      <c r="A114" s="141" t="str">
        <f t="shared" si="4"/>
        <v>---</v>
      </c>
      <c r="B114" s="158" t="str">
        <f t="shared" si="5"/>
        <v>---</v>
      </c>
      <c r="C114" s="49">
        <f>SUMIF(Расклады!X:X,A114&amp;"+"&amp;B114,Расклады!A:A)+SUMIF(Расклады!X:X,B114&amp;"+"&amp;A114,Расклады!K:K)+SUMIF(Расклады!AA:AA,A114&amp;"+"&amp;B114,Расклады!M:M)+SUMIF(Расклады!AA:AA,B114&amp;"+"&amp;A114,Расклады!W:W)</f>
        <v>0</v>
      </c>
      <c r="D114" s="154">
        <f>COUNTIF(Расклады!X:AA,A114&amp;"+"&amp;B114)+COUNTIF(Расклады!X:AA,B114&amp;"+"&amp;A114)</f>
        <v>0</v>
      </c>
      <c r="E114" s="157" t="b">
        <f>IF(D114=2,MATCH(C114,{-40000,-6.9999999999,-2.9999999999,3,7,40000},1)/2-0.5,IF(D114=3,MATCH(C114,{-40000,-9.9999999999,-6.9999999999,-2.9999999999,3,7,10,40000},1)/2-0.5,IF(D114=4,MATCH(C114,{-40000,-12.9999999999,-9.9999999999,-6.9999999999,-2.9999999999,3,7,10,13,40000},1)/2-0.5)))</f>
        <v>0</v>
      </c>
      <c r="F114" s="156">
        <f>SUMIF(Расклады!X:X,A114&amp;"+"&amp;B114,Расклады!Y:Y)+SUMIF(Расклады!X:X,B114&amp;"+"&amp;A114,Расклады!Z:Z)+SUMIF(Расклады!AA:AA,A114&amp;"+"&amp;B114,Расклады!AB:AB)+SUMIF(Расклады!AA:AA,B114&amp;"+"&amp;A114,Расклады!AC:AC)</f>
        <v>0</v>
      </c>
    </row>
    <row r="115" spans="1:6" ht="12.75">
      <c r="A115" s="141" t="str">
        <f t="shared" si="4"/>
        <v>---</v>
      </c>
      <c r="B115" s="158" t="str">
        <f t="shared" si="5"/>
        <v>---</v>
      </c>
      <c r="C115" s="49">
        <f>SUMIF(Расклады!X:X,A115&amp;"+"&amp;B115,Расклады!A:A)+SUMIF(Расклады!X:X,B115&amp;"+"&amp;A115,Расклады!K:K)+SUMIF(Расклады!AA:AA,A115&amp;"+"&amp;B115,Расклады!M:M)+SUMIF(Расклады!AA:AA,B115&amp;"+"&amp;A115,Расклады!W:W)</f>
        <v>0</v>
      </c>
      <c r="D115" s="154">
        <f>COUNTIF(Расклады!X:AA,A115&amp;"+"&amp;B115)+COUNTIF(Расклады!X:AA,B115&amp;"+"&amp;A115)</f>
        <v>0</v>
      </c>
      <c r="E115" s="157" t="b">
        <f>IF(D115=2,MATCH(C115,{-40000,-6.9999999999,-2.9999999999,3,7,40000},1)/2-0.5,IF(D115=3,MATCH(C115,{-40000,-9.9999999999,-6.9999999999,-2.9999999999,3,7,10,40000},1)/2-0.5,IF(D115=4,MATCH(C115,{-40000,-12.9999999999,-9.9999999999,-6.9999999999,-2.9999999999,3,7,10,13,40000},1)/2-0.5)))</f>
        <v>0</v>
      </c>
      <c r="F115" s="156">
        <f>SUMIF(Расклады!X:X,A115&amp;"+"&amp;B115,Расклады!Y:Y)+SUMIF(Расклады!X:X,B115&amp;"+"&amp;A115,Расклады!Z:Z)+SUMIF(Расклады!AA:AA,A115&amp;"+"&amp;B115,Расклады!AB:AB)+SUMIF(Расклады!AA:AA,B115&amp;"+"&amp;A115,Расклады!AC:AC)</f>
        <v>0</v>
      </c>
    </row>
    <row r="116" spans="1:6" ht="12.75">
      <c r="A116" s="141" t="str">
        <f t="shared" si="4"/>
        <v>---</v>
      </c>
      <c r="B116" s="158" t="str">
        <f t="shared" si="5"/>
        <v>---</v>
      </c>
      <c r="C116" s="49">
        <f>SUMIF(Расклады!X:X,A116&amp;"+"&amp;B116,Расклады!A:A)+SUMIF(Расклады!X:X,B116&amp;"+"&amp;A116,Расклады!K:K)+SUMIF(Расклады!AA:AA,A116&amp;"+"&amp;B116,Расклады!M:M)+SUMIF(Расклады!AA:AA,B116&amp;"+"&amp;A116,Расклады!W:W)</f>
        <v>0</v>
      </c>
      <c r="D116" s="154">
        <f>COUNTIF(Расклады!X:AA,A116&amp;"+"&amp;B116)+COUNTIF(Расклады!X:AA,B116&amp;"+"&amp;A116)</f>
        <v>0</v>
      </c>
      <c r="E116" s="157" t="b">
        <f>IF(D116=2,MATCH(C116,{-40000,-6.9999999999,-2.9999999999,3,7,40000},1)/2-0.5,IF(D116=3,MATCH(C116,{-40000,-9.9999999999,-6.9999999999,-2.9999999999,3,7,10,40000},1)/2-0.5,IF(D116=4,MATCH(C116,{-40000,-12.9999999999,-9.9999999999,-6.9999999999,-2.9999999999,3,7,10,13,40000},1)/2-0.5)))</f>
        <v>0</v>
      </c>
      <c r="F116" s="156">
        <f>SUMIF(Расклады!X:X,A116&amp;"+"&amp;B116,Расклады!Y:Y)+SUMIF(Расклады!X:X,B116&amp;"+"&amp;A116,Расклады!Z:Z)+SUMIF(Расклады!AA:AA,A116&amp;"+"&amp;B116,Расклады!AB:AB)+SUMIF(Расклады!AA:AA,B116&amp;"+"&amp;A116,Расклады!AC:AC)</f>
        <v>0</v>
      </c>
    </row>
    <row r="117" spans="1:6" ht="12.75">
      <c r="A117" s="141" t="str">
        <f t="shared" si="4"/>
        <v>---</v>
      </c>
      <c r="B117" s="158" t="str">
        <f t="shared" si="5"/>
        <v>---</v>
      </c>
      <c r="C117" s="49">
        <f>SUMIF(Расклады!X:X,A117&amp;"+"&amp;B117,Расклады!A:A)+SUMIF(Расклады!X:X,B117&amp;"+"&amp;A117,Расклады!K:K)+SUMIF(Расклады!AA:AA,A117&amp;"+"&amp;B117,Расклады!M:M)+SUMIF(Расклады!AA:AA,B117&amp;"+"&amp;A117,Расклады!W:W)</f>
        <v>0</v>
      </c>
      <c r="D117" s="154">
        <f>COUNTIF(Расклады!X:AA,A117&amp;"+"&amp;B117)+COUNTIF(Расклады!X:AA,B117&amp;"+"&amp;A117)</f>
        <v>0</v>
      </c>
      <c r="E117" s="157" t="b">
        <f>IF(D117=2,MATCH(C117,{-40000,-6.9999999999,-2.9999999999,3,7,40000},1)/2-0.5,IF(D117=3,MATCH(C117,{-40000,-9.9999999999,-6.9999999999,-2.9999999999,3,7,10,40000},1)/2-0.5,IF(D117=4,MATCH(C117,{-40000,-12.9999999999,-9.9999999999,-6.9999999999,-2.9999999999,3,7,10,13,40000},1)/2-0.5)))</f>
        <v>0</v>
      </c>
      <c r="F117" s="156">
        <f>SUMIF(Расклады!X:X,A117&amp;"+"&amp;B117,Расклады!Y:Y)+SUMIF(Расклады!X:X,B117&amp;"+"&amp;A117,Расклады!Z:Z)+SUMIF(Расклады!AA:AA,A117&amp;"+"&amp;B117,Расклады!AB:AB)+SUMIF(Расклады!AA:AA,B117&amp;"+"&amp;A117,Расклады!AC:AC)</f>
        <v>0</v>
      </c>
    </row>
    <row r="118" spans="1:6" ht="12.75">
      <c r="A118" s="141" t="str">
        <f t="shared" si="4"/>
        <v>---</v>
      </c>
      <c r="B118" s="158" t="str">
        <f t="shared" si="5"/>
        <v>---</v>
      </c>
      <c r="C118" s="49">
        <f>SUMIF(Расклады!X:X,A118&amp;"+"&amp;B118,Расклады!A:A)+SUMIF(Расклады!X:X,B118&amp;"+"&amp;A118,Расклады!K:K)+SUMIF(Расклады!AA:AA,A118&amp;"+"&amp;B118,Расклады!M:M)+SUMIF(Расклады!AA:AA,B118&amp;"+"&amp;A118,Расклады!W:W)</f>
        <v>0</v>
      </c>
      <c r="D118" s="154">
        <f>COUNTIF(Расклады!X:AA,A118&amp;"+"&amp;B118)+COUNTIF(Расклады!X:AA,B118&amp;"+"&amp;A118)</f>
        <v>0</v>
      </c>
      <c r="E118" s="157" t="b">
        <f>IF(D118=2,MATCH(C118,{-40000,-6.9999999999,-2.9999999999,3,7,40000},1)/2-0.5,IF(D118=3,MATCH(C118,{-40000,-9.9999999999,-6.9999999999,-2.9999999999,3,7,10,40000},1)/2-0.5,IF(D118=4,MATCH(C118,{-40000,-12.9999999999,-9.9999999999,-6.9999999999,-2.9999999999,3,7,10,13,40000},1)/2-0.5)))</f>
        <v>0</v>
      </c>
      <c r="F118" s="156">
        <f>SUMIF(Расклады!X:X,A118&amp;"+"&amp;B118,Расклады!Y:Y)+SUMIF(Расклады!X:X,B118&amp;"+"&amp;A118,Расклады!Z:Z)+SUMIF(Расклады!AA:AA,A118&amp;"+"&amp;B118,Расклады!AB:AB)+SUMIF(Расклады!AA:AA,B118&amp;"+"&amp;A118,Расклады!AC:AC)</f>
        <v>0</v>
      </c>
    </row>
    <row r="119" spans="1:6" ht="12.75">
      <c r="A119" s="141" t="str">
        <f t="shared" si="4"/>
        <v>---</v>
      </c>
      <c r="B119" s="158" t="str">
        <f t="shared" si="5"/>
        <v>---</v>
      </c>
      <c r="C119" s="49">
        <f>SUMIF(Расклады!X:X,A119&amp;"+"&amp;B119,Расклады!A:A)+SUMIF(Расклады!X:X,B119&amp;"+"&amp;A119,Расклады!K:K)+SUMIF(Расклады!AA:AA,A119&amp;"+"&amp;B119,Расклады!M:M)+SUMIF(Расклады!AA:AA,B119&amp;"+"&amp;A119,Расклады!W:W)</f>
        <v>0</v>
      </c>
      <c r="D119" s="154">
        <f>COUNTIF(Расклады!X:AA,A119&amp;"+"&amp;B119)+COUNTIF(Расклады!X:AA,B119&amp;"+"&amp;A119)</f>
        <v>0</v>
      </c>
      <c r="E119" s="157" t="b">
        <f>IF(D119=2,MATCH(C119,{-40000,-6.9999999999,-2.9999999999,3,7,40000},1)/2-0.5,IF(D119=3,MATCH(C119,{-40000,-9.9999999999,-6.9999999999,-2.9999999999,3,7,10,40000},1)/2-0.5,IF(D119=4,MATCH(C119,{-40000,-12.9999999999,-9.9999999999,-6.9999999999,-2.9999999999,3,7,10,13,40000},1)/2-0.5)))</f>
        <v>0</v>
      </c>
      <c r="F119" s="156">
        <f>SUMIF(Расклады!X:X,A119&amp;"+"&amp;B119,Расклады!Y:Y)+SUMIF(Расклады!X:X,B119&amp;"+"&amp;A119,Расклады!Z:Z)+SUMIF(Расклады!AA:AA,A119&amp;"+"&amp;B119,Расклады!AB:AB)+SUMIF(Расклады!AA:AA,B119&amp;"+"&amp;A119,Расклады!AC:AC)</f>
        <v>0</v>
      </c>
    </row>
    <row r="120" spans="1:6" ht="12.75">
      <c r="A120" s="141" t="str">
        <f t="shared" si="4"/>
        <v>---</v>
      </c>
      <c r="B120" s="158" t="str">
        <f t="shared" si="5"/>
        <v>---</v>
      </c>
      <c r="C120" s="49">
        <f>SUMIF(Расклады!X:X,A120&amp;"+"&amp;B120,Расклады!A:A)+SUMIF(Расклады!X:X,B120&amp;"+"&amp;A120,Расклады!K:K)+SUMIF(Расклады!AA:AA,A120&amp;"+"&amp;B120,Расклады!M:M)+SUMIF(Расклады!AA:AA,B120&amp;"+"&amp;A120,Расклады!W:W)</f>
        <v>0</v>
      </c>
      <c r="D120" s="154">
        <f>COUNTIF(Расклады!X:AA,A120&amp;"+"&amp;B120)+COUNTIF(Расклады!X:AA,B120&amp;"+"&amp;A120)</f>
        <v>0</v>
      </c>
      <c r="E120" s="157" t="b">
        <f>IF(D120=2,MATCH(C120,{-40000,-6.9999999999,-2.9999999999,3,7,40000},1)/2-0.5,IF(D120=3,MATCH(C120,{-40000,-9.9999999999,-6.9999999999,-2.9999999999,3,7,10,40000},1)/2-0.5,IF(D120=4,MATCH(C120,{-40000,-12.9999999999,-9.9999999999,-6.9999999999,-2.9999999999,3,7,10,13,40000},1)/2-0.5)))</f>
        <v>0</v>
      </c>
      <c r="F120" s="156">
        <f>SUMIF(Расклады!X:X,A120&amp;"+"&amp;B120,Расклады!Y:Y)+SUMIF(Расклады!X:X,B120&amp;"+"&amp;A120,Расклады!Z:Z)+SUMIF(Расклады!AA:AA,A120&amp;"+"&amp;B120,Расклады!AB:AB)+SUMIF(Расклады!AA:AA,B120&amp;"+"&amp;A120,Расклады!AC:AC)</f>
        <v>0</v>
      </c>
    </row>
    <row r="121" spans="1:6" ht="12.75">
      <c r="A121" s="141" t="str">
        <f t="shared" si="4"/>
        <v>---</v>
      </c>
      <c r="B121" s="158" t="str">
        <f t="shared" si="5"/>
        <v>---</v>
      </c>
      <c r="C121" s="49">
        <f>SUMIF(Расклады!X:X,A121&amp;"+"&amp;B121,Расклады!A:A)+SUMIF(Расклады!X:X,B121&amp;"+"&amp;A121,Расклады!K:K)+SUMIF(Расклады!AA:AA,A121&amp;"+"&amp;B121,Расклады!M:M)+SUMIF(Расклады!AA:AA,B121&amp;"+"&amp;A121,Расклады!W:W)</f>
        <v>0</v>
      </c>
      <c r="D121" s="154">
        <f>COUNTIF(Расклады!X:AA,A121&amp;"+"&amp;B121)+COUNTIF(Расклады!X:AA,B121&amp;"+"&amp;A121)</f>
        <v>0</v>
      </c>
      <c r="E121" s="157" t="b">
        <f>IF(D121=2,MATCH(C121,{-40000,-6.9999999999,-2.9999999999,3,7,40000},1)/2-0.5,IF(D121=3,MATCH(C121,{-40000,-9.9999999999,-6.9999999999,-2.9999999999,3,7,10,40000},1)/2-0.5,IF(D121=4,MATCH(C121,{-40000,-12.9999999999,-9.9999999999,-6.9999999999,-2.9999999999,3,7,10,13,40000},1)/2-0.5)))</f>
        <v>0</v>
      </c>
      <c r="F121" s="156">
        <f>SUMIF(Расклады!X:X,A121&amp;"+"&amp;B121,Расклады!Y:Y)+SUMIF(Расклады!X:X,B121&amp;"+"&amp;A121,Расклады!Z:Z)+SUMIF(Расклады!AA:AA,A121&amp;"+"&amp;B121,Расклады!AB:AB)+SUMIF(Расклады!AA:AA,B121&amp;"+"&amp;A121,Расклады!AC:AC)</f>
        <v>0</v>
      </c>
    </row>
    <row r="122" spans="1:6" ht="12.75">
      <c r="A122" s="141" t="str">
        <f t="shared" si="4"/>
        <v>---</v>
      </c>
      <c r="B122" s="158" t="str">
        <f t="shared" si="5"/>
        <v>---</v>
      </c>
      <c r="C122" s="49">
        <f>SUMIF(Расклады!X:X,A122&amp;"+"&amp;B122,Расклады!A:A)+SUMIF(Расклады!X:X,B122&amp;"+"&amp;A122,Расклады!K:K)+SUMIF(Расклады!AA:AA,A122&amp;"+"&amp;B122,Расклады!M:M)+SUMIF(Расклады!AA:AA,B122&amp;"+"&amp;A122,Расклады!W:W)</f>
        <v>0</v>
      </c>
      <c r="D122" s="154">
        <f>COUNTIF(Расклады!X:AA,A122&amp;"+"&amp;B122)+COUNTIF(Расклады!X:AA,B122&amp;"+"&amp;A122)</f>
        <v>0</v>
      </c>
      <c r="E122" s="157" t="b">
        <f>IF(D122=2,MATCH(C122,{-40000,-6.9999999999,-2.9999999999,3,7,40000},1)/2-0.5,IF(D122=3,MATCH(C122,{-40000,-9.9999999999,-6.9999999999,-2.9999999999,3,7,10,40000},1)/2-0.5,IF(D122=4,MATCH(C122,{-40000,-12.9999999999,-9.9999999999,-6.9999999999,-2.9999999999,3,7,10,13,40000},1)/2-0.5)))</f>
        <v>0</v>
      </c>
      <c r="F122" s="156">
        <f>SUMIF(Расклады!X:X,A122&amp;"+"&amp;B122,Расклады!Y:Y)+SUMIF(Расклады!X:X,B122&amp;"+"&amp;A122,Расклады!Z:Z)+SUMIF(Расклады!AA:AA,A122&amp;"+"&amp;B122,Расклады!AB:AB)+SUMIF(Расклады!AA:AA,B122&amp;"+"&amp;A122,Расклады!AC:AC)</f>
        <v>0</v>
      </c>
    </row>
    <row r="123" spans="1:6" ht="12.75">
      <c r="A123" s="141" t="str">
        <f t="shared" si="4"/>
        <v>---</v>
      </c>
      <c r="B123" s="158" t="str">
        <f t="shared" si="5"/>
        <v>---</v>
      </c>
      <c r="C123" s="49">
        <f>SUMIF(Расклады!X:X,A123&amp;"+"&amp;B123,Расклады!A:A)+SUMIF(Расклады!X:X,B123&amp;"+"&amp;A123,Расклады!K:K)+SUMIF(Расклады!AA:AA,A123&amp;"+"&amp;B123,Расклады!M:M)+SUMIF(Расклады!AA:AA,B123&amp;"+"&amp;A123,Расклады!W:W)</f>
        <v>0</v>
      </c>
      <c r="D123" s="154">
        <f>COUNTIF(Расклады!X:AA,A123&amp;"+"&amp;B123)+COUNTIF(Расклады!X:AA,B123&amp;"+"&amp;A123)</f>
        <v>0</v>
      </c>
      <c r="E123" s="157" t="b">
        <f>IF(D123=2,MATCH(C123,{-40000,-6.9999999999,-2.9999999999,3,7,40000},1)/2-0.5,IF(D123=3,MATCH(C123,{-40000,-9.9999999999,-6.9999999999,-2.9999999999,3,7,10,40000},1)/2-0.5,IF(D123=4,MATCH(C123,{-40000,-12.9999999999,-9.9999999999,-6.9999999999,-2.9999999999,3,7,10,13,40000},1)/2-0.5)))</f>
        <v>0</v>
      </c>
      <c r="F123" s="156">
        <f>SUMIF(Расклады!X:X,A123&amp;"+"&amp;B123,Расклады!Y:Y)+SUMIF(Расклады!X:X,B123&amp;"+"&amp;A123,Расклады!Z:Z)+SUMIF(Расклады!AA:AA,A123&amp;"+"&amp;B123,Расклады!AB:AB)+SUMIF(Расклады!AA:AA,B123&amp;"+"&amp;A123,Расклады!AC:AC)</f>
        <v>0</v>
      </c>
    </row>
    <row r="124" spans="1:6" ht="12.75">
      <c r="A124" s="141" t="str">
        <f t="shared" si="4"/>
        <v>---</v>
      </c>
      <c r="B124" s="158" t="str">
        <f t="shared" si="5"/>
        <v>---</v>
      </c>
      <c r="C124" s="49">
        <f>SUMIF(Расклады!X:X,A124&amp;"+"&amp;B124,Расклады!A:A)+SUMIF(Расклады!X:X,B124&amp;"+"&amp;A124,Расклады!K:K)+SUMIF(Расклады!AA:AA,A124&amp;"+"&amp;B124,Расклады!M:M)+SUMIF(Расклады!AA:AA,B124&amp;"+"&amp;A124,Расклады!W:W)</f>
        <v>0</v>
      </c>
      <c r="D124" s="154">
        <f>COUNTIF(Расклады!X:AA,A124&amp;"+"&amp;B124)+COUNTIF(Расклады!X:AA,B124&amp;"+"&amp;A124)</f>
        <v>0</v>
      </c>
      <c r="E124" s="157" t="b">
        <f>IF(D124=2,MATCH(C124,{-40000,-6.9999999999,-2.9999999999,3,7,40000},1)/2-0.5,IF(D124=3,MATCH(C124,{-40000,-9.9999999999,-6.9999999999,-2.9999999999,3,7,10,40000},1)/2-0.5,IF(D124=4,MATCH(C124,{-40000,-12.9999999999,-9.9999999999,-6.9999999999,-2.9999999999,3,7,10,13,40000},1)/2-0.5)))</f>
        <v>0</v>
      </c>
      <c r="F124" s="156">
        <f>SUMIF(Расклады!X:X,A124&amp;"+"&amp;B124,Расклады!Y:Y)+SUMIF(Расклады!X:X,B124&amp;"+"&amp;A124,Расклады!Z:Z)+SUMIF(Расклады!AA:AA,A124&amp;"+"&amp;B124,Расклады!AB:AB)+SUMIF(Расклады!AA:AA,B124&amp;"+"&amp;A124,Расклады!AC:AC)</f>
        <v>0</v>
      </c>
    </row>
    <row r="125" spans="1:6" ht="12.75">
      <c r="A125" s="141" t="str">
        <f t="shared" si="4"/>
        <v>---</v>
      </c>
      <c r="B125" s="158" t="str">
        <f t="shared" si="5"/>
        <v>---</v>
      </c>
      <c r="C125" s="49">
        <f>SUMIF(Расклады!X:X,A125&amp;"+"&amp;B125,Расклады!A:A)+SUMIF(Расклады!X:X,B125&amp;"+"&amp;A125,Расклады!K:K)+SUMIF(Расклады!AA:AA,A125&amp;"+"&amp;B125,Расклады!M:M)+SUMIF(Расклады!AA:AA,B125&amp;"+"&amp;A125,Расклады!W:W)</f>
        <v>0</v>
      </c>
      <c r="D125" s="154">
        <f>COUNTIF(Расклады!X:AA,A125&amp;"+"&amp;B125)+COUNTIF(Расклады!X:AA,B125&amp;"+"&amp;A125)</f>
        <v>0</v>
      </c>
      <c r="E125" s="157" t="b">
        <f>IF(D125=2,MATCH(C125,{-40000,-6.9999999999,-2.9999999999,3,7,40000},1)/2-0.5,IF(D125=3,MATCH(C125,{-40000,-9.9999999999,-6.9999999999,-2.9999999999,3,7,10,40000},1)/2-0.5,IF(D125=4,MATCH(C125,{-40000,-12.9999999999,-9.9999999999,-6.9999999999,-2.9999999999,3,7,10,13,40000},1)/2-0.5)))</f>
        <v>0</v>
      </c>
      <c r="F125" s="156">
        <f>SUMIF(Расклады!X:X,A125&amp;"+"&amp;B125,Расклады!Y:Y)+SUMIF(Расклады!X:X,B125&amp;"+"&amp;A125,Расклады!Z:Z)+SUMIF(Расклады!AA:AA,A125&amp;"+"&amp;B125,Расклады!AB:AB)+SUMIF(Расклады!AA:AA,B125&amp;"+"&amp;A125,Расклады!AC:AC)</f>
        <v>0</v>
      </c>
    </row>
    <row r="126" spans="1:6" ht="12.75">
      <c r="A126" s="141" t="str">
        <f t="shared" si="4"/>
        <v>---</v>
      </c>
      <c r="B126" s="158" t="str">
        <f t="shared" si="5"/>
        <v>---</v>
      </c>
      <c r="C126" s="49">
        <f>SUMIF(Расклады!X:X,A126&amp;"+"&amp;B126,Расклады!A:A)+SUMIF(Расклады!X:X,B126&amp;"+"&amp;A126,Расклады!K:K)+SUMIF(Расклады!AA:AA,A126&amp;"+"&amp;B126,Расклады!M:M)+SUMIF(Расклады!AA:AA,B126&amp;"+"&amp;A126,Расклады!W:W)</f>
        <v>0</v>
      </c>
      <c r="D126" s="154">
        <f>COUNTIF(Расклады!X:AA,A126&amp;"+"&amp;B126)+COUNTIF(Расклады!X:AA,B126&amp;"+"&amp;A126)</f>
        <v>0</v>
      </c>
      <c r="E126" s="157" t="b">
        <f>IF(D126=2,MATCH(C126,{-40000,-6.9999999999,-2.9999999999,3,7,40000},1)/2-0.5,IF(D126=3,MATCH(C126,{-40000,-9.9999999999,-6.9999999999,-2.9999999999,3,7,10,40000},1)/2-0.5,IF(D126=4,MATCH(C126,{-40000,-12.9999999999,-9.9999999999,-6.9999999999,-2.9999999999,3,7,10,13,40000},1)/2-0.5)))</f>
        <v>0</v>
      </c>
      <c r="F126" s="156">
        <f>SUMIF(Расклады!X:X,A126&amp;"+"&amp;B126,Расклады!Y:Y)+SUMIF(Расклады!X:X,B126&amp;"+"&amp;A126,Расклады!Z:Z)+SUMIF(Расклады!AA:AA,A126&amp;"+"&amp;B126,Расклады!AB:AB)+SUMIF(Расклады!AA:AA,B126&amp;"+"&amp;A126,Расклады!AC:AC)</f>
        <v>0</v>
      </c>
    </row>
    <row r="127" spans="1:6" ht="12.75">
      <c r="A127" s="141" t="str">
        <f t="shared" si="4"/>
        <v>---</v>
      </c>
      <c r="B127" s="158" t="str">
        <f t="shared" si="5"/>
        <v>---</v>
      </c>
      <c r="C127" s="49">
        <f>SUMIF(Расклады!X:X,A127&amp;"+"&amp;B127,Расклады!A:A)+SUMIF(Расклады!X:X,B127&amp;"+"&amp;A127,Расклады!K:K)+SUMIF(Расклады!AA:AA,A127&amp;"+"&amp;B127,Расклады!M:M)+SUMIF(Расклады!AA:AA,B127&amp;"+"&amp;A127,Расклады!W:W)</f>
        <v>0</v>
      </c>
      <c r="D127" s="154">
        <f>COUNTIF(Расклады!X:AA,A127&amp;"+"&amp;B127)+COUNTIF(Расклады!X:AA,B127&amp;"+"&amp;A127)</f>
        <v>0</v>
      </c>
      <c r="E127" s="157" t="b">
        <f>IF(D127=2,MATCH(C127,{-40000,-6.9999999999,-2.9999999999,3,7,40000},1)/2-0.5,IF(D127=3,MATCH(C127,{-40000,-9.9999999999,-6.9999999999,-2.9999999999,3,7,10,40000},1)/2-0.5,IF(D127=4,MATCH(C127,{-40000,-12.9999999999,-9.9999999999,-6.9999999999,-2.9999999999,3,7,10,13,40000},1)/2-0.5)))</f>
        <v>0</v>
      </c>
      <c r="F127" s="156">
        <f>SUMIF(Расклады!X:X,A127&amp;"+"&amp;B127,Расклады!Y:Y)+SUMIF(Расклады!X:X,B127&amp;"+"&amp;A127,Расклады!Z:Z)+SUMIF(Расклады!AA:AA,A127&amp;"+"&amp;B127,Расклады!AB:AB)+SUMIF(Расклады!AA:AA,B127&amp;"+"&amp;A127,Расклады!AC:AC)</f>
        <v>0</v>
      </c>
    </row>
    <row r="128" spans="1:6" ht="12.75">
      <c r="A128" s="141" t="str">
        <f t="shared" si="4"/>
        <v>---</v>
      </c>
      <c r="B128" s="158" t="str">
        <f t="shared" si="5"/>
        <v>---</v>
      </c>
      <c r="C128" s="49">
        <f>SUMIF(Расклады!X:X,A128&amp;"+"&amp;B128,Расклады!A:A)+SUMIF(Расклады!X:X,B128&amp;"+"&amp;A128,Расклады!K:K)+SUMIF(Расклады!AA:AA,A128&amp;"+"&amp;B128,Расклады!M:M)+SUMIF(Расклады!AA:AA,B128&amp;"+"&amp;A128,Расклады!W:W)</f>
        <v>0</v>
      </c>
      <c r="D128" s="154">
        <f>COUNTIF(Расклады!X:AA,A128&amp;"+"&amp;B128)+COUNTIF(Расклады!X:AA,B128&amp;"+"&amp;A128)</f>
        <v>0</v>
      </c>
      <c r="E128" s="157" t="b">
        <f>IF(D128=2,MATCH(C128,{-40000,-6.9999999999,-2.9999999999,3,7,40000},1)/2-0.5,IF(D128=3,MATCH(C128,{-40000,-9.9999999999,-6.9999999999,-2.9999999999,3,7,10,40000},1)/2-0.5,IF(D128=4,MATCH(C128,{-40000,-12.9999999999,-9.9999999999,-6.9999999999,-2.9999999999,3,7,10,13,40000},1)/2-0.5)))</f>
        <v>0</v>
      </c>
      <c r="F128" s="156">
        <f>SUMIF(Расклады!X:X,A128&amp;"+"&amp;B128,Расклады!Y:Y)+SUMIF(Расклады!X:X,B128&amp;"+"&amp;A128,Расклады!Z:Z)+SUMIF(Расклады!AA:AA,A128&amp;"+"&amp;B128,Расклады!AB:AB)+SUMIF(Расклады!AA:AA,B128&amp;"+"&amp;A128,Расклады!AC:AC)</f>
        <v>0</v>
      </c>
    </row>
    <row r="129" spans="1:6" ht="12.75">
      <c r="A129" s="141" t="str">
        <f t="shared" si="4"/>
        <v>---</v>
      </c>
      <c r="B129" s="158" t="str">
        <f t="shared" si="5"/>
        <v>---</v>
      </c>
      <c r="C129" s="49">
        <f>SUMIF(Расклады!X:X,A129&amp;"+"&amp;B129,Расклады!A:A)+SUMIF(Расклады!X:X,B129&amp;"+"&amp;A129,Расклады!K:K)+SUMIF(Расклады!AA:AA,A129&amp;"+"&amp;B129,Расклады!M:M)+SUMIF(Расклады!AA:AA,B129&amp;"+"&amp;A129,Расклады!W:W)</f>
        <v>0</v>
      </c>
      <c r="D129" s="154">
        <f>COUNTIF(Расклады!X:AA,A129&amp;"+"&amp;B129)+COUNTIF(Расклады!X:AA,B129&amp;"+"&amp;A129)</f>
        <v>0</v>
      </c>
      <c r="E129" s="157" t="b">
        <f>IF(D129=2,MATCH(C129,{-40000,-6.9999999999,-2.9999999999,3,7,40000},1)/2-0.5,IF(D129=3,MATCH(C129,{-40000,-9.9999999999,-6.9999999999,-2.9999999999,3,7,10,40000},1)/2-0.5,IF(D129=4,MATCH(C129,{-40000,-12.9999999999,-9.9999999999,-6.9999999999,-2.9999999999,3,7,10,13,40000},1)/2-0.5)))</f>
        <v>0</v>
      </c>
      <c r="F129" s="156">
        <f>SUMIF(Расклады!X:X,A129&amp;"+"&amp;B129,Расклады!Y:Y)+SUMIF(Расклады!X:X,B129&amp;"+"&amp;A129,Расклады!Z:Z)+SUMIF(Расклады!AA:AA,A129&amp;"+"&amp;B129,Расклады!AB:AB)+SUMIF(Расклады!AA:AA,B129&amp;"+"&amp;A129,Расклады!AC:AC)</f>
        <v>0</v>
      </c>
    </row>
    <row r="130" spans="1:6" ht="12.75">
      <c r="A130" s="141" t="str">
        <f t="shared" si="4"/>
        <v>---</v>
      </c>
      <c r="B130" s="158" t="str">
        <f t="shared" si="5"/>
        <v>---</v>
      </c>
      <c r="C130" s="49">
        <f>SUMIF(Расклады!X:X,A130&amp;"+"&amp;B130,Расклады!A:A)+SUMIF(Расклады!X:X,B130&amp;"+"&amp;A130,Расклады!K:K)+SUMIF(Расклады!AA:AA,A130&amp;"+"&amp;B130,Расклады!M:M)+SUMIF(Расклады!AA:AA,B130&amp;"+"&amp;A130,Расклады!W:W)</f>
        <v>0</v>
      </c>
      <c r="D130" s="154">
        <f>COUNTIF(Расклады!X:AA,A130&amp;"+"&amp;B130)+COUNTIF(Расклады!X:AA,B130&amp;"+"&amp;A130)</f>
        <v>0</v>
      </c>
      <c r="E130" s="157" t="b">
        <f>IF(D130=2,MATCH(C130,{-40000,-6.9999999999,-2.9999999999,3,7,40000},1)/2-0.5,IF(D130=3,MATCH(C130,{-40000,-9.9999999999,-6.9999999999,-2.9999999999,3,7,10,40000},1)/2-0.5,IF(D130=4,MATCH(C130,{-40000,-12.9999999999,-9.9999999999,-6.9999999999,-2.9999999999,3,7,10,13,40000},1)/2-0.5)))</f>
        <v>0</v>
      </c>
      <c r="F130" s="156">
        <f>SUMIF(Расклады!X:X,A130&amp;"+"&amp;B130,Расклады!Y:Y)+SUMIF(Расклады!X:X,B130&amp;"+"&amp;A130,Расклады!Z:Z)+SUMIF(Расклады!AA:AA,A130&amp;"+"&amp;B130,Расклады!AB:AB)+SUMIF(Расклады!AA:AA,B130&amp;"+"&amp;A130,Расклады!AC:AC)</f>
        <v>0</v>
      </c>
    </row>
    <row r="131" spans="1:6" ht="12.75">
      <c r="A131" s="141" t="str">
        <f t="shared" si="4"/>
        <v>---</v>
      </c>
      <c r="B131" s="158" t="str">
        <f t="shared" si="5"/>
        <v>---</v>
      </c>
      <c r="C131" s="49">
        <f>SUMIF(Расклады!X:X,A131&amp;"+"&amp;B131,Расклады!A:A)+SUMIF(Расклады!X:X,B131&amp;"+"&amp;A131,Расклады!K:K)+SUMIF(Расклады!AA:AA,A131&amp;"+"&amp;B131,Расклады!M:M)+SUMIF(Расклады!AA:AA,B131&amp;"+"&amp;A131,Расклады!W:W)</f>
        <v>0</v>
      </c>
      <c r="D131" s="154">
        <f>COUNTIF(Расклады!X:AA,A131&amp;"+"&amp;B131)+COUNTIF(Расклады!X:AA,B131&amp;"+"&amp;A131)</f>
        <v>0</v>
      </c>
      <c r="E131" s="157" t="b">
        <f>IF(D131=2,MATCH(C131,{-40000,-6.9999999999,-2.9999999999,3,7,40000},1)/2-0.5,IF(D131=3,MATCH(C131,{-40000,-9.9999999999,-6.9999999999,-2.9999999999,3,7,10,40000},1)/2-0.5,IF(D131=4,MATCH(C131,{-40000,-12.9999999999,-9.9999999999,-6.9999999999,-2.9999999999,3,7,10,13,40000},1)/2-0.5)))</f>
        <v>0</v>
      </c>
      <c r="F131" s="156">
        <f>SUMIF(Расклады!X:X,A131&amp;"+"&amp;B131,Расклады!Y:Y)+SUMIF(Расклады!X:X,B131&amp;"+"&amp;A131,Расклады!Z:Z)+SUMIF(Расклады!AA:AA,A131&amp;"+"&amp;B131,Расклады!AB:AB)+SUMIF(Расклады!AA:AA,B131&amp;"+"&amp;A131,Расклады!AC:AC)</f>
        <v>0</v>
      </c>
    </row>
    <row r="132" spans="1:6" ht="12.75">
      <c r="A132" s="141" t="str">
        <f t="shared" si="4"/>
        <v>---</v>
      </c>
      <c r="B132" s="158" t="str">
        <f t="shared" si="5"/>
        <v>---</v>
      </c>
      <c r="C132" s="49">
        <f>SUMIF(Расклады!X:X,A132&amp;"+"&amp;B132,Расклады!A:A)+SUMIF(Расклады!X:X,B132&amp;"+"&amp;A132,Расклады!K:K)+SUMIF(Расклады!AA:AA,A132&amp;"+"&amp;B132,Расклады!M:M)+SUMIF(Расклады!AA:AA,B132&amp;"+"&amp;A132,Расклады!W:W)</f>
        <v>0</v>
      </c>
      <c r="D132" s="154">
        <f>COUNTIF(Расклады!X:AA,A132&amp;"+"&amp;B132)+COUNTIF(Расклады!X:AA,B132&amp;"+"&amp;A132)</f>
        <v>0</v>
      </c>
      <c r="E132" s="157" t="b">
        <f>IF(D132=2,MATCH(C132,{-40000,-6.9999999999,-2.9999999999,3,7,40000},1)/2-0.5,IF(D132=3,MATCH(C132,{-40000,-9.9999999999,-6.9999999999,-2.9999999999,3,7,10,40000},1)/2-0.5,IF(D132=4,MATCH(C132,{-40000,-12.9999999999,-9.9999999999,-6.9999999999,-2.9999999999,3,7,10,13,40000},1)/2-0.5)))</f>
        <v>0</v>
      </c>
      <c r="F132" s="156">
        <f>SUMIF(Расклады!X:X,A132&amp;"+"&amp;B132,Расклады!Y:Y)+SUMIF(Расклады!X:X,B132&amp;"+"&amp;A132,Расклады!Z:Z)+SUMIF(Расклады!AA:AA,A132&amp;"+"&amp;B132,Расклады!AB:AB)+SUMIF(Расклады!AA:AA,B132&amp;"+"&amp;A132,Расклады!AC:AC)</f>
        <v>0</v>
      </c>
    </row>
    <row r="133" spans="1:6" ht="12.75">
      <c r="A133" s="141" t="str">
        <f t="shared" si="4"/>
        <v>---</v>
      </c>
      <c r="B133" s="158" t="str">
        <f t="shared" si="5"/>
        <v>---</v>
      </c>
      <c r="C133" s="49">
        <f>SUMIF(Расклады!X:X,A133&amp;"+"&amp;B133,Расклады!A:A)+SUMIF(Расклады!X:X,B133&amp;"+"&amp;A133,Расклады!K:K)+SUMIF(Расклады!AA:AA,A133&amp;"+"&amp;B133,Расклады!M:M)+SUMIF(Расклады!AA:AA,B133&amp;"+"&amp;A133,Расклады!W:W)</f>
        <v>0</v>
      </c>
      <c r="D133" s="154">
        <f>COUNTIF(Расклады!X:AA,A133&amp;"+"&amp;B133)+COUNTIF(Расклады!X:AA,B133&amp;"+"&amp;A133)</f>
        <v>0</v>
      </c>
      <c r="E133" s="157" t="b">
        <f>IF(D133=2,MATCH(C133,{-40000,-6.9999999999,-2.9999999999,3,7,40000},1)/2-0.5,IF(D133=3,MATCH(C133,{-40000,-9.9999999999,-6.9999999999,-2.9999999999,3,7,10,40000},1)/2-0.5,IF(D133=4,MATCH(C133,{-40000,-12.9999999999,-9.9999999999,-6.9999999999,-2.9999999999,3,7,10,13,40000},1)/2-0.5)))</f>
        <v>0</v>
      </c>
      <c r="F133" s="156">
        <f>SUMIF(Расклады!X:X,A133&amp;"+"&amp;B133,Расклады!Y:Y)+SUMIF(Расклады!X:X,B133&amp;"+"&amp;A133,Расклады!Z:Z)+SUMIF(Расклады!AA:AA,A133&amp;"+"&amp;B133,Расклады!AB:AB)+SUMIF(Расклады!AA:AA,B133&amp;"+"&amp;A133,Расклады!AC:AC)</f>
        <v>0</v>
      </c>
    </row>
    <row r="134" spans="1:6" ht="12.75">
      <c r="A134" s="141" t="str">
        <f t="shared" si="4"/>
        <v>---</v>
      </c>
      <c r="B134" s="158" t="str">
        <f t="shared" si="5"/>
        <v>---</v>
      </c>
      <c r="C134" s="49">
        <f>SUMIF(Расклады!X:X,A134&amp;"+"&amp;B134,Расклады!A:A)+SUMIF(Расклады!X:X,B134&amp;"+"&amp;A134,Расклады!K:K)+SUMIF(Расклады!AA:AA,A134&amp;"+"&amp;B134,Расклады!M:M)+SUMIF(Расклады!AA:AA,B134&amp;"+"&amp;A134,Расклады!W:W)</f>
        <v>0</v>
      </c>
      <c r="D134" s="154">
        <f>COUNTIF(Расклады!X:AA,A134&amp;"+"&amp;B134)+COUNTIF(Расклады!X:AA,B134&amp;"+"&amp;A134)</f>
        <v>0</v>
      </c>
      <c r="E134" s="157" t="b">
        <f>IF(D134=2,MATCH(C134,{-40000,-6.9999999999,-2.9999999999,3,7,40000},1)/2-0.5,IF(D134=3,MATCH(C134,{-40000,-9.9999999999,-6.9999999999,-2.9999999999,3,7,10,40000},1)/2-0.5,IF(D134=4,MATCH(C134,{-40000,-12.9999999999,-9.9999999999,-6.9999999999,-2.9999999999,3,7,10,13,40000},1)/2-0.5)))</f>
        <v>0</v>
      </c>
      <c r="F134" s="156">
        <f>SUMIF(Расклады!X:X,A134&amp;"+"&amp;B134,Расклады!Y:Y)+SUMIF(Расклады!X:X,B134&amp;"+"&amp;A134,Расклады!Z:Z)+SUMIF(Расклады!AA:AA,A134&amp;"+"&amp;B134,Расклады!AB:AB)+SUMIF(Расклады!AA:AA,B134&amp;"+"&amp;A134,Расклады!AC:AC)</f>
        <v>0</v>
      </c>
    </row>
    <row r="135" spans="1:6" ht="12.75">
      <c r="A135" s="141" t="str">
        <f t="shared" si="4"/>
        <v>---</v>
      </c>
      <c r="B135" s="158" t="str">
        <f t="shared" si="5"/>
        <v>---</v>
      </c>
      <c r="C135" s="49">
        <f>SUMIF(Расклады!X:X,A135&amp;"+"&amp;B135,Расклады!A:A)+SUMIF(Расклады!X:X,B135&amp;"+"&amp;A135,Расклады!K:K)+SUMIF(Расклады!AA:AA,A135&amp;"+"&amp;B135,Расклады!M:M)+SUMIF(Расклады!AA:AA,B135&amp;"+"&amp;A135,Расклады!W:W)</f>
        <v>0</v>
      </c>
      <c r="D135" s="154">
        <f>COUNTIF(Расклады!X:AA,A135&amp;"+"&amp;B135)+COUNTIF(Расклады!X:AA,B135&amp;"+"&amp;A135)</f>
        <v>0</v>
      </c>
      <c r="E135" s="157" t="b">
        <f>IF(D135=2,MATCH(C135,{-40000,-6.9999999999,-2.9999999999,3,7,40000},1)/2-0.5,IF(D135=3,MATCH(C135,{-40000,-9.9999999999,-6.9999999999,-2.9999999999,3,7,10,40000},1)/2-0.5,IF(D135=4,MATCH(C135,{-40000,-12.9999999999,-9.9999999999,-6.9999999999,-2.9999999999,3,7,10,13,40000},1)/2-0.5)))</f>
        <v>0</v>
      </c>
      <c r="F135" s="156">
        <f>SUMIF(Расклады!X:X,A135&amp;"+"&amp;B135,Расклады!Y:Y)+SUMIF(Расклады!X:X,B135&amp;"+"&amp;A135,Расклады!Z:Z)+SUMIF(Расклады!AA:AA,A135&amp;"+"&amp;B135,Расклады!AB:AB)+SUMIF(Расклады!AA:AA,B135&amp;"+"&amp;A135,Расклады!AC:AC)</f>
        <v>0</v>
      </c>
    </row>
    <row r="136" spans="1:6" ht="12.75">
      <c r="A136" s="141" t="str">
        <f t="shared" si="4"/>
        <v>---</v>
      </c>
      <c r="B136" s="158" t="str">
        <f t="shared" si="5"/>
        <v>---</v>
      </c>
      <c r="C136" s="49">
        <f>SUMIF(Расклады!X:X,A136&amp;"+"&amp;B136,Расклады!A:A)+SUMIF(Расклады!X:X,B136&amp;"+"&amp;A136,Расклады!K:K)+SUMIF(Расклады!AA:AA,A136&amp;"+"&amp;B136,Расклады!M:M)+SUMIF(Расклады!AA:AA,B136&amp;"+"&amp;A136,Расклады!W:W)</f>
        <v>0</v>
      </c>
      <c r="D136" s="154">
        <f>COUNTIF(Расклады!X:AA,A136&amp;"+"&amp;B136)+COUNTIF(Расклады!X:AA,B136&amp;"+"&amp;A136)</f>
        <v>0</v>
      </c>
      <c r="E136" s="157" t="b">
        <f>IF(D136=2,MATCH(C136,{-40000,-6.9999999999,-2.9999999999,3,7,40000},1)/2-0.5,IF(D136=3,MATCH(C136,{-40000,-9.9999999999,-6.9999999999,-2.9999999999,3,7,10,40000},1)/2-0.5,IF(D136=4,MATCH(C136,{-40000,-12.9999999999,-9.9999999999,-6.9999999999,-2.9999999999,3,7,10,13,40000},1)/2-0.5)))</f>
        <v>0</v>
      </c>
      <c r="F136" s="156">
        <f>SUMIF(Расклады!X:X,A136&amp;"+"&amp;B136,Расклады!Y:Y)+SUMIF(Расклады!X:X,B136&amp;"+"&amp;A136,Расклады!Z:Z)+SUMIF(Расклады!AA:AA,A136&amp;"+"&amp;B136,Расклады!AB:AB)+SUMIF(Расклады!AA:AA,B136&amp;"+"&amp;A136,Расклады!AC:AC)</f>
        <v>0</v>
      </c>
    </row>
    <row r="137" spans="1:6" ht="12.75">
      <c r="A137" s="141" t="str">
        <f t="shared" si="4"/>
        <v>---</v>
      </c>
      <c r="B137" s="158" t="str">
        <f t="shared" si="5"/>
        <v>---</v>
      </c>
      <c r="C137" s="49">
        <f>SUMIF(Расклады!X:X,A137&amp;"+"&amp;B137,Расклады!A:A)+SUMIF(Расклады!X:X,B137&amp;"+"&amp;A137,Расклады!K:K)+SUMIF(Расклады!AA:AA,A137&amp;"+"&amp;B137,Расклады!M:M)+SUMIF(Расклады!AA:AA,B137&amp;"+"&amp;A137,Расклады!W:W)</f>
        <v>0</v>
      </c>
      <c r="D137" s="154">
        <f>COUNTIF(Расклады!X:AA,A137&amp;"+"&amp;B137)+COUNTIF(Расклады!X:AA,B137&amp;"+"&amp;A137)</f>
        <v>0</v>
      </c>
      <c r="E137" s="157" t="b">
        <f>IF(D137=2,MATCH(C137,{-40000,-6.9999999999,-2.9999999999,3,7,40000},1)/2-0.5,IF(D137=3,MATCH(C137,{-40000,-9.9999999999,-6.9999999999,-2.9999999999,3,7,10,40000},1)/2-0.5,IF(D137=4,MATCH(C137,{-40000,-12.9999999999,-9.9999999999,-6.9999999999,-2.9999999999,3,7,10,13,40000},1)/2-0.5)))</f>
        <v>0</v>
      </c>
      <c r="F137" s="156">
        <f>SUMIF(Расклады!X:X,A137&amp;"+"&amp;B137,Расклады!Y:Y)+SUMIF(Расклады!X:X,B137&amp;"+"&amp;A137,Расклады!Z:Z)+SUMIF(Расклады!AA:AA,A137&amp;"+"&amp;B137,Расклады!AB:AB)+SUMIF(Расклады!AA:AA,B137&amp;"+"&amp;A137,Расклады!AC:AC)</f>
        <v>0</v>
      </c>
    </row>
    <row r="138" spans="1:6" ht="12.75">
      <c r="A138" s="141" t="str">
        <f t="shared" si="4"/>
        <v>---</v>
      </c>
      <c r="B138" s="158" t="str">
        <f t="shared" si="5"/>
        <v>---</v>
      </c>
      <c r="C138" s="49">
        <f>SUMIF(Расклады!X:X,A138&amp;"+"&amp;B138,Расклады!A:A)+SUMIF(Расклады!X:X,B138&amp;"+"&amp;A138,Расклады!K:K)+SUMIF(Расклады!AA:AA,A138&amp;"+"&amp;B138,Расклады!M:M)+SUMIF(Расклады!AA:AA,B138&amp;"+"&amp;A138,Расклады!W:W)</f>
        <v>0</v>
      </c>
      <c r="D138" s="154">
        <f>COUNTIF(Расклады!X:AA,A138&amp;"+"&amp;B138)+COUNTIF(Расклады!X:AA,B138&amp;"+"&amp;A138)</f>
        <v>0</v>
      </c>
      <c r="E138" s="157" t="b">
        <f>IF(D138=2,MATCH(C138,{-40000,-6.9999999999,-2.9999999999,3,7,40000},1)/2-0.5,IF(D138=3,MATCH(C138,{-40000,-9.9999999999,-6.9999999999,-2.9999999999,3,7,10,40000},1)/2-0.5,IF(D138=4,MATCH(C138,{-40000,-12.9999999999,-9.9999999999,-6.9999999999,-2.9999999999,3,7,10,13,40000},1)/2-0.5)))</f>
        <v>0</v>
      </c>
      <c r="F138" s="156">
        <f>SUMIF(Расклады!X:X,A138&amp;"+"&amp;B138,Расклады!Y:Y)+SUMIF(Расклады!X:X,B138&amp;"+"&amp;A138,Расклады!Z:Z)+SUMIF(Расклады!AA:AA,A138&amp;"+"&amp;B138,Расклады!AB:AB)+SUMIF(Расклады!AA:AA,B138&amp;"+"&amp;A138,Расклады!AC:AC)</f>
        <v>0</v>
      </c>
    </row>
    <row r="139" spans="1:6" ht="12.75">
      <c r="A139" s="141" t="str">
        <f t="shared" si="4"/>
        <v>---</v>
      </c>
      <c r="B139" s="158" t="str">
        <f t="shared" si="5"/>
        <v>---</v>
      </c>
      <c r="C139" s="49">
        <f>SUMIF(Расклады!X:X,A139&amp;"+"&amp;B139,Расклады!A:A)+SUMIF(Расклады!X:X,B139&amp;"+"&amp;A139,Расклады!K:K)+SUMIF(Расклады!AA:AA,A139&amp;"+"&amp;B139,Расклады!M:M)+SUMIF(Расклады!AA:AA,B139&amp;"+"&amp;A139,Расклады!W:W)</f>
        <v>0</v>
      </c>
      <c r="D139" s="154">
        <f>COUNTIF(Расклады!X:AA,A139&amp;"+"&amp;B139)+COUNTIF(Расклады!X:AA,B139&amp;"+"&amp;A139)</f>
        <v>0</v>
      </c>
      <c r="E139" s="157" t="b">
        <f>IF(D139=2,MATCH(C139,{-40000,-6.9999999999,-2.9999999999,3,7,40000},1)/2-0.5,IF(D139=3,MATCH(C139,{-40000,-9.9999999999,-6.9999999999,-2.9999999999,3,7,10,40000},1)/2-0.5,IF(D139=4,MATCH(C139,{-40000,-12.9999999999,-9.9999999999,-6.9999999999,-2.9999999999,3,7,10,13,40000},1)/2-0.5)))</f>
        <v>0</v>
      </c>
      <c r="F139" s="156">
        <f>SUMIF(Расклады!X:X,A139&amp;"+"&amp;B139,Расклады!Y:Y)+SUMIF(Расклады!X:X,B139&amp;"+"&amp;A139,Расклады!Z:Z)+SUMIF(Расклады!AA:AA,A139&amp;"+"&amp;B139,Расклады!AB:AB)+SUMIF(Расклады!AA:AA,B139&amp;"+"&amp;A139,Расклады!AC:AC)</f>
        <v>0</v>
      </c>
    </row>
    <row r="140" spans="1:6" ht="12.75">
      <c r="A140" s="141" t="str">
        <f t="shared" si="4"/>
        <v>---</v>
      </c>
      <c r="B140" s="158" t="str">
        <f t="shared" si="5"/>
        <v>---</v>
      </c>
      <c r="C140" s="49">
        <f>SUMIF(Расклады!X:X,A140&amp;"+"&amp;B140,Расклады!A:A)+SUMIF(Расклады!X:X,B140&amp;"+"&amp;A140,Расклады!K:K)+SUMIF(Расклады!AA:AA,A140&amp;"+"&amp;B140,Расклады!M:M)+SUMIF(Расклады!AA:AA,B140&amp;"+"&amp;A140,Расклады!W:W)</f>
        <v>0</v>
      </c>
      <c r="D140" s="154">
        <f>COUNTIF(Расклады!X:AA,A140&amp;"+"&amp;B140)+COUNTIF(Расклады!X:AA,B140&amp;"+"&amp;A140)</f>
        <v>0</v>
      </c>
      <c r="E140" s="157" t="b">
        <f>IF(D140=2,MATCH(C140,{-40000,-6.9999999999,-2.9999999999,3,7,40000},1)/2-0.5,IF(D140=3,MATCH(C140,{-40000,-9.9999999999,-6.9999999999,-2.9999999999,3,7,10,40000},1)/2-0.5,IF(D140=4,MATCH(C140,{-40000,-12.9999999999,-9.9999999999,-6.9999999999,-2.9999999999,3,7,10,13,40000},1)/2-0.5)))</f>
        <v>0</v>
      </c>
      <c r="F140" s="156">
        <f>SUMIF(Расклады!X:X,A140&amp;"+"&amp;B140,Расклады!Y:Y)+SUMIF(Расклады!X:X,B140&amp;"+"&amp;A140,Расклады!Z:Z)+SUMIF(Расклады!AA:AA,A140&amp;"+"&amp;B140,Расклады!AB:AB)+SUMIF(Расклады!AA:AA,B140&amp;"+"&amp;A140,Расклады!AC:AC)</f>
        <v>0</v>
      </c>
    </row>
    <row r="141" spans="1:6" ht="12.75">
      <c r="A141" s="141" t="str">
        <f t="shared" si="4"/>
        <v>---</v>
      </c>
      <c r="B141" s="158" t="str">
        <f t="shared" si="5"/>
        <v>---</v>
      </c>
      <c r="C141" s="49">
        <f>SUMIF(Расклады!X:X,A141&amp;"+"&amp;B141,Расклады!A:A)+SUMIF(Расклады!X:X,B141&amp;"+"&amp;A141,Расклады!K:K)+SUMIF(Расклады!AA:AA,A141&amp;"+"&amp;B141,Расклады!M:M)+SUMIF(Расклады!AA:AA,B141&amp;"+"&amp;A141,Расклады!W:W)</f>
        <v>0</v>
      </c>
      <c r="D141" s="154">
        <f>COUNTIF(Расклады!X:AA,A141&amp;"+"&amp;B141)+COUNTIF(Расклады!X:AA,B141&amp;"+"&amp;A141)</f>
        <v>0</v>
      </c>
      <c r="E141" s="157" t="b">
        <f>IF(D141=2,MATCH(C141,{-40000,-6.9999999999,-2.9999999999,3,7,40000},1)/2-0.5,IF(D141=3,MATCH(C141,{-40000,-9.9999999999,-6.9999999999,-2.9999999999,3,7,10,40000},1)/2-0.5,IF(D141=4,MATCH(C141,{-40000,-12.9999999999,-9.9999999999,-6.9999999999,-2.9999999999,3,7,10,13,40000},1)/2-0.5)))</f>
        <v>0</v>
      </c>
      <c r="F141" s="156">
        <f>SUMIF(Расклады!X:X,A141&amp;"+"&amp;B141,Расклады!Y:Y)+SUMIF(Расклады!X:X,B141&amp;"+"&amp;A141,Расклады!Z:Z)+SUMIF(Расклады!AA:AA,A141&amp;"+"&amp;B141,Расклады!AB:AB)+SUMIF(Расклады!AA:AA,B141&amp;"+"&amp;A141,Расклады!AC:AC)</f>
        <v>0</v>
      </c>
    </row>
    <row r="142" spans="1:6" ht="12.75">
      <c r="A142" s="141" t="str">
        <f t="shared" si="4"/>
        <v>---</v>
      </c>
      <c r="B142" s="158" t="str">
        <f t="shared" si="5"/>
        <v>---</v>
      </c>
      <c r="C142" s="49">
        <f>SUMIF(Расклады!X:X,A142&amp;"+"&amp;B142,Расклады!A:A)+SUMIF(Расклады!X:X,B142&amp;"+"&amp;A142,Расклады!K:K)+SUMIF(Расклады!AA:AA,A142&amp;"+"&amp;B142,Расклады!M:M)+SUMIF(Расклады!AA:AA,B142&amp;"+"&amp;A142,Расклады!W:W)</f>
        <v>0</v>
      </c>
      <c r="D142" s="154">
        <f>COUNTIF(Расклады!X:AA,A142&amp;"+"&amp;B142)+COUNTIF(Расклады!X:AA,B142&amp;"+"&amp;A142)</f>
        <v>0</v>
      </c>
      <c r="E142" s="157" t="b">
        <f>IF(D142=2,MATCH(C142,{-40000,-6.9999999999,-2.9999999999,3,7,40000},1)/2-0.5,IF(D142=3,MATCH(C142,{-40000,-9.9999999999,-6.9999999999,-2.9999999999,3,7,10,40000},1)/2-0.5,IF(D142=4,MATCH(C142,{-40000,-12.9999999999,-9.9999999999,-6.9999999999,-2.9999999999,3,7,10,13,40000},1)/2-0.5)))</f>
        <v>0</v>
      </c>
      <c r="F142" s="156">
        <f>SUMIF(Расклады!X:X,A142&amp;"+"&amp;B142,Расклады!Y:Y)+SUMIF(Расклады!X:X,B142&amp;"+"&amp;A142,Расклады!Z:Z)+SUMIF(Расклады!AA:AA,A142&amp;"+"&amp;B142,Расклады!AB:AB)+SUMIF(Расклады!AA:AA,B142&amp;"+"&amp;A142,Расклады!AC:AC)</f>
        <v>0</v>
      </c>
    </row>
    <row r="143" spans="1:6" ht="12.75">
      <c r="A143" s="141" t="str">
        <f t="shared" si="4"/>
        <v>---</v>
      </c>
      <c r="B143" s="158" t="str">
        <f t="shared" si="5"/>
        <v>---</v>
      </c>
      <c r="C143" s="49">
        <f>SUMIF(Расклады!X:X,A143&amp;"+"&amp;B143,Расклады!A:A)+SUMIF(Расклады!X:X,B143&amp;"+"&amp;A143,Расклады!K:K)+SUMIF(Расклады!AA:AA,A143&amp;"+"&amp;B143,Расклады!M:M)+SUMIF(Расклады!AA:AA,B143&amp;"+"&amp;A143,Расклады!W:W)</f>
        <v>0</v>
      </c>
      <c r="D143" s="154">
        <f>COUNTIF(Расклады!X:AA,A143&amp;"+"&amp;B143)+COUNTIF(Расклады!X:AA,B143&amp;"+"&amp;A143)</f>
        <v>0</v>
      </c>
      <c r="E143" s="157" t="b">
        <f>IF(D143=2,MATCH(C143,{-40000,-6.9999999999,-2.9999999999,3,7,40000},1)/2-0.5,IF(D143=3,MATCH(C143,{-40000,-9.9999999999,-6.9999999999,-2.9999999999,3,7,10,40000},1)/2-0.5,IF(D143=4,MATCH(C143,{-40000,-12.9999999999,-9.9999999999,-6.9999999999,-2.9999999999,3,7,10,13,40000},1)/2-0.5)))</f>
        <v>0</v>
      </c>
      <c r="F143" s="156">
        <f>SUMIF(Расклады!X:X,A143&amp;"+"&amp;B143,Расклады!Y:Y)+SUMIF(Расклады!X:X,B143&amp;"+"&amp;A143,Расклады!Z:Z)+SUMIF(Расклады!AA:AA,A143&amp;"+"&amp;B143,Расклады!AB:AB)+SUMIF(Расклады!AA:AA,B143&amp;"+"&amp;A143,Расклады!AC:AC)</f>
        <v>0</v>
      </c>
    </row>
    <row r="144" spans="1:6" ht="12.75">
      <c r="A144" s="141" t="str">
        <f t="shared" si="4"/>
        <v>---</v>
      </c>
      <c r="B144" s="158" t="str">
        <f t="shared" si="5"/>
        <v>---</v>
      </c>
      <c r="C144" s="49">
        <f>SUMIF(Расклады!X:X,A144&amp;"+"&amp;B144,Расклады!A:A)+SUMIF(Расклады!X:X,B144&amp;"+"&amp;A144,Расклады!K:K)+SUMIF(Расклады!AA:AA,A144&amp;"+"&amp;B144,Расклады!M:M)+SUMIF(Расклады!AA:AA,B144&amp;"+"&amp;A144,Расклады!W:W)</f>
        <v>0</v>
      </c>
      <c r="D144" s="154">
        <f>COUNTIF(Расклады!X:AA,A144&amp;"+"&amp;B144)+COUNTIF(Расклады!X:AA,B144&amp;"+"&amp;A144)</f>
        <v>0</v>
      </c>
      <c r="E144" s="157" t="b">
        <f>IF(D144=2,MATCH(C144,{-40000,-6.9999999999,-2.9999999999,3,7,40000},1)/2-0.5,IF(D144=3,MATCH(C144,{-40000,-9.9999999999,-6.9999999999,-2.9999999999,3,7,10,40000},1)/2-0.5,IF(D144=4,MATCH(C144,{-40000,-12.9999999999,-9.9999999999,-6.9999999999,-2.9999999999,3,7,10,13,40000},1)/2-0.5)))</f>
        <v>0</v>
      </c>
      <c r="F144" s="156">
        <f>SUMIF(Расклады!X:X,A144&amp;"+"&amp;B144,Расклады!Y:Y)+SUMIF(Расклады!X:X,B144&amp;"+"&amp;A144,Расклады!Z:Z)+SUMIF(Расклады!AA:AA,A144&amp;"+"&amp;B144,Расклады!AB:AB)+SUMIF(Расклады!AA:AA,B144&amp;"+"&amp;A144,Расклады!AC:AC)</f>
        <v>0</v>
      </c>
    </row>
    <row r="145" spans="1:6" ht="12.75">
      <c r="A145" s="141" t="str">
        <f t="shared" si="4"/>
        <v>---</v>
      </c>
      <c r="B145" s="158" t="str">
        <f t="shared" si="5"/>
        <v>---</v>
      </c>
      <c r="C145" s="49">
        <f>SUMIF(Расклады!X:X,A145&amp;"+"&amp;B145,Расклады!A:A)+SUMIF(Расклады!X:X,B145&amp;"+"&amp;A145,Расклады!K:K)+SUMIF(Расклады!AA:AA,A145&amp;"+"&amp;B145,Расклады!M:M)+SUMIF(Расклады!AA:AA,B145&amp;"+"&amp;A145,Расклады!W:W)</f>
        <v>0</v>
      </c>
      <c r="D145" s="154">
        <f>COUNTIF(Расклады!X:AA,A145&amp;"+"&amp;B145)+COUNTIF(Расклады!X:AA,B145&amp;"+"&amp;A145)</f>
        <v>0</v>
      </c>
      <c r="E145" s="157" t="b">
        <f>IF(D145=2,MATCH(C145,{-40000,-6.9999999999,-2.9999999999,3,7,40000},1)/2-0.5,IF(D145=3,MATCH(C145,{-40000,-9.9999999999,-6.9999999999,-2.9999999999,3,7,10,40000},1)/2-0.5,IF(D145=4,MATCH(C145,{-40000,-12.9999999999,-9.9999999999,-6.9999999999,-2.9999999999,3,7,10,13,40000},1)/2-0.5)))</f>
        <v>0</v>
      </c>
      <c r="F145" s="156">
        <f>SUMIF(Расклады!X:X,A145&amp;"+"&amp;B145,Расклады!Y:Y)+SUMIF(Расклады!X:X,B145&amp;"+"&amp;A145,Расклады!Z:Z)+SUMIF(Расклады!AA:AA,A145&amp;"+"&amp;B145,Расклады!AB:AB)+SUMIF(Расклады!AA:AA,B145&amp;"+"&amp;A145,Расклады!AC:AC)</f>
        <v>0</v>
      </c>
    </row>
    <row r="146" spans="1:6" ht="12.75">
      <c r="A146" s="141" t="str">
        <f aca="true" t="shared" si="6" ref="A146:A209">IF(B146=1,A145+1,IF(B146="---","---",A145))</f>
        <v>---</v>
      </c>
      <c r="B146" s="158" t="str">
        <f aca="true" t="shared" si="7" ref="B146:B209">IF(B145="---","---",IF(AND(A145=A$1,B145+1=A$1),"---",IF(B145=A$1,1,IF(B145+1=A145,B145+2,B145+1))))</f>
        <v>---</v>
      </c>
      <c r="C146" s="49">
        <f>SUMIF(Расклады!X:X,A146&amp;"+"&amp;B146,Расклады!A:A)+SUMIF(Расклады!X:X,B146&amp;"+"&amp;A146,Расклады!K:K)+SUMIF(Расклады!AA:AA,A146&amp;"+"&amp;B146,Расклады!M:M)+SUMIF(Расклады!AA:AA,B146&amp;"+"&amp;A146,Расклады!W:W)</f>
        <v>0</v>
      </c>
      <c r="D146" s="154">
        <f>COUNTIF(Расклады!X:AA,A146&amp;"+"&amp;B146)+COUNTIF(Расклады!X:AA,B146&amp;"+"&amp;A146)</f>
        <v>0</v>
      </c>
      <c r="E146" s="157" t="b">
        <f>IF(D146=2,MATCH(C146,{-40000,-6.9999999999,-2.9999999999,3,7,40000},1)/2-0.5,IF(D146=3,MATCH(C146,{-40000,-9.9999999999,-6.9999999999,-2.9999999999,3,7,10,40000},1)/2-0.5,IF(D146=4,MATCH(C146,{-40000,-12.9999999999,-9.9999999999,-6.9999999999,-2.9999999999,3,7,10,13,40000},1)/2-0.5)))</f>
        <v>0</v>
      </c>
      <c r="F146" s="156">
        <f>SUMIF(Расклады!X:X,A146&amp;"+"&amp;B146,Расклады!Y:Y)+SUMIF(Расклады!X:X,B146&amp;"+"&amp;A146,Расклады!Z:Z)+SUMIF(Расклады!AA:AA,A146&amp;"+"&amp;B146,Расклады!AB:AB)+SUMIF(Расклады!AA:AA,B146&amp;"+"&amp;A146,Расклады!AC:AC)</f>
        <v>0</v>
      </c>
    </row>
    <row r="147" spans="1:6" ht="12.75">
      <c r="A147" s="141" t="str">
        <f t="shared" si="6"/>
        <v>---</v>
      </c>
      <c r="B147" s="158" t="str">
        <f t="shared" si="7"/>
        <v>---</v>
      </c>
      <c r="C147" s="49">
        <f>SUMIF(Расклады!X:X,A147&amp;"+"&amp;B147,Расклады!A:A)+SUMIF(Расклады!X:X,B147&amp;"+"&amp;A147,Расклады!K:K)+SUMIF(Расклады!AA:AA,A147&amp;"+"&amp;B147,Расклады!M:M)+SUMIF(Расклады!AA:AA,B147&amp;"+"&amp;A147,Расклады!W:W)</f>
        <v>0</v>
      </c>
      <c r="D147" s="154">
        <f>COUNTIF(Расклады!X:AA,A147&amp;"+"&amp;B147)+COUNTIF(Расклады!X:AA,B147&amp;"+"&amp;A147)</f>
        <v>0</v>
      </c>
      <c r="E147" s="157" t="b">
        <f>IF(D147=2,MATCH(C147,{-40000,-6.9999999999,-2.9999999999,3,7,40000},1)/2-0.5,IF(D147=3,MATCH(C147,{-40000,-9.9999999999,-6.9999999999,-2.9999999999,3,7,10,40000},1)/2-0.5,IF(D147=4,MATCH(C147,{-40000,-12.9999999999,-9.9999999999,-6.9999999999,-2.9999999999,3,7,10,13,40000},1)/2-0.5)))</f>
        <v>0</v>
      </c>
      <c r="F147" s="156">
        <f>SUMIF(Расклады!X:X,A147&amp;"+"&amp;B147,Расклады!Y:Y)+SUMIF(Расклады!X:X,B147&amp;"+"&amp;A147,Расклады!Z:Z)+SUMIF(Расклады!AA:AA,A147&amp;"+"&amp;B147,Расклады!AB:AB)+SUMIF(Расклады!AA:AA,B147&amp;"+"&amp;A147,Расклады!AC:AC)</f>
        <v>0</v>
      </c>
    </row>
    <row r="148" spans="1:6" ht="12.75">
      <c r="A148" s="141" t="str">
        <f t="shared" si="6"/>
        <v>---</v>
      </c>
      <c r="B148" s="158" t="str">
        <f t="shared" si="7"/>
        <v>---</v>
      </c>
      <c r="C148" s="49">
        <f>SUMIF(Расклады!X:X,A148&amp;"+"&amp;B148,Расклады!A:A)+SUMIF(Расклады!X:X,B148&amp;"+"&amp;A148,Расклады!K:K)+SUMIF(Расклады!AA:AA,A148&amp;"+"&amp;B148,Расклады!M:M)+SUMIF(Расклады!AA:AA,B148&amp;"+"&amp;A148,Расклады!W:W)</f>
        <v>0</v>
      </c>
      <c r="D148" s="154">
        <f>COUNTIF(Расклады!X:AA,A148&amp;"+"&amp;B148)+COUNTIF(Расклады!X:AA,B148&amp;"+"&amp;A148)</f>
        <v>0</v>
      </c>
      <c r="E148" s="157" t="b">
        <f>IF(D148=2,MATCH(C148,{-40000,-6.9999999999,-2.9999999999,3,7,40000},1)/2-0.5,IF(D148=3,MATCH(C148,{-40000,-9.9999999999,-6.9999999999,-2.9999999999,3,7,10,40000},1)/2-0.5,IF(D148=4,MATCH(C148,{-40000,-12.9999999999,-9.9999999999,-6.9999999999,-2.9999999999,3,7,10,13,40000},1)/2-0.5)))</f>
        <v>0</v>
      </c>
      <c r="F148" s="156">
        <f>SUMIF(Расклады!X:X,A148&amp;"+"&amp;B148,Расклады!Y:Y)+SUMIF(Расклады!X:X,B148&amp;"+"&amp;A148,Расклады!Z:Z)+SUMIF(Расклады!AA:AA,A148&amp;"+"&amp;B148,Расклады!AB:AB)+SUMIF(Расклады!AA:AA,B148&amp;"+"&amp;A148,Расклады!AC:AC)</f>
        <v>0</v>
      </c>
    </row>
    <row r="149" spans="1:6" ht="12.75">
      <c r="A149" s="141" t="str">
        <f t="shared" si="6"/>
        <v>---</v>
      </c>
      <c r="B149" s="158" t="str">
        <f t="shared" si="7"/>
        <v>---</v>
      </c>
      <c r="C149" s="49">
        <f>SUMIF(Расклады!X:X,A149&amp;"+"&amp;B149,Расклады!A:A)+SUMIF(Расклады!X:X,B149&amp;"+"&amp;A149,Расклады!K:K)+SUMIF(Расклады!AA:AA,A149&amp;"+"&amp;B149,Расклады!M:M)+SUMIF(Расклады!AA:AA,B149&amp;"+"&amp;A149,Расклады!W:W)</f>
        <v>0</v>
      </c>
      <c r="D149" s="154">
        <f>COUNTIF(Расклады!X:AA,A149&amp;"+"&amp;B149)+COUNTIF(Расклады!X:AA,B149&amp;"+"&amp;A149)</f>
        <v>0</v>
      </c>
      <c r="E149" s="157" t="b">
        <f>IF(D149=2,MATCH(C149,{-40000,-6.9999999999,-2.9999999999,3,7,40000},1)/2-0.5,IF(D149=3,MATCH(C149,{-40000,-9.9999999999,-6.9999999999,-2.9999999999,3,7,10,40000},1)/2-0.5,IF(D149=4,MATCH(C149,{-40000,-12.9999999999,-9.9999999999,-6.9999999999,-2.9999999999,3,7,10,13,40000},1)/2-0.5)))</f>
        <v>0</v>
      </c>
      <c r="F149" s="156">
        <f>SUMIF(Расклады!X:X,A149&amp;"+"&amp;B149,Расклады!Y:Y)+SUMIF(Расклады!X:X,B149&amp;"+"&amp;A149,Расклады!Z:Z)+SUMIF(Расклады!AA:AA,A149&amp;"+"&amp;B149,Расклады!AB:AB)+SUMIF(Расклады!AA:AA,B149&amp;"+"&amp;A149,Расклады!AC:AC)</f>
        <v>0</v>
      </c>
    </row>
    <row r="150" spans="1:6" ht="12.75">
      <c r="A150" s="141" t="str">
        <f t="shared" si="6"/>
        <v>---</v>
      </c>
      <c r="B150" s="158" t="str">
        <f t="shared" si="7"/>
        <v>---</v>
      </c>
      <c r="C150" s="49">
        <f>SUMIF(Расклады!X:X,A150&amp;"+"&amp;B150,Расклады!A:A)+SUMIF(Расклады!X:X,B150&amp;"+"&amp;A150,Расклады!K:K)+SUMIF(Расклады!AA:AA,A150&amp;"+"&amp;B150,Расклады!M:M)+SUMIF(Расклады!AA:AA,B150&amp;"+"&amp;A150,Расклады!W:W)</f>
        <v>0</v>
      </c>
      <c r="D150" s="154">
        <f>COUNTIF(Расклады!X:AA,A150&amp;"+"&amp;B150)+COUNTIF(Расклады!X:AA,B150&amp;"+"&amp;A150)</f>
        <v>0</v>
      </c>
      <c r="E150" s="157" t="b">
        <f>IF(D150=2,MATCH(C150,{-40000,-6.9999999999,-2.9999999999,3,7,40000},1)/2-0.5,IF(D150=3,MATCH(C150,{-40000,-9.9999999999,-6.9999999999,-2.9999999999,3,7,10,40000},1)/2-0.5,IF(D150=4,MATCH(C150,{-40000,-12.9999999999,-9.9999999999,-6.9999999999,-2.9999999999,3,7,10,13,40000},1)/2-0.5)))</f>
        <v>0</v>
      </c>
      <c r="F150" s="156">
        <f>SUMIF(Расклады!X:X,A150&amp;"+"&amp;B150,Расклады!Y:Y)+SUMIF(Расклады!X:X,B150&amp;"+"&amp;A150,Расклады!Z:Z)+SUMIF(Расклады!AA:AA,A150&amp;"+"&amp;B150,Расклады!AB:AB)+SUMIF(Расклады!AA:AA,B150&amp;"+"&amp;A150,Расклады!AC:AC)</f>
        <v>0</v>
      </c>
    </row>
    <row r="151" spans="1:6" ht="12.75">
      <c r="A151" s="141" t="str">
        <f t="shared" si="6"/>
        <v>---</v>
      </c>
      <c r="B151" s="158" t="str">
        <f t="shared" si="7"/>
        <v>---</v>
      </c>
      <c r="C151" s="49">
        <f>SUMIF(Расклады!X:X,A151&amp;"+"&amp;B151,Расклады!A:A)+SUMIF(Расклады!X:X,B151&amp;"+"&amp;A151,Расклады!K:K)+SUMIF(Расклады!AA:AA,A151&amp;"+"&amp;B151,Расклады!M:M)+SUMIF(Расклады!AA:AA,B151&amp;"+"&amp;A151,Расклады!W:W)</f>
        <v>0</v>
      </c>
      <c r="D151" s="154">
        <f>COUNTIF(Расклады!X:AA,A151&amp;"+"&amp;B151)+COUNTIF(Расклады!X:AA,B151&amp;"+"&amp;A151)</f>
        <v>0</v>
      </c>
      <c r="E151" s="157" t="b">
        <f>IF(D151=2,MATCH(C151,{-40000,-6.9999999999,-2.9999999999,3,7,40000},1)/2-0.5,IF(D151=3,MATCH(C151,{-40000,-9.9999999999,-6.9999999999,-2.9999999999,3,7,10,40000},1)/2-0.5,IF(D151=4,MATCH(C151,{-40000,-12.9999999999,-9.9999999999,-6.9999999999,-2.9999999999,3,7,10,13,40000},1)/2-0.5)))</f>
        <v>0</v>
      </c>
      <c r="F151" s="156">
        <f>SUMIF(Расклады!X:X,A151&amp;"+"&amp;B151,Расклады!Y:Y)+SUMIF(Расклады!X:X,B151&amp;"+"&amp;A151,Расклады!Z:Z)+SUMIF(Расклады!AA:AA,A151&amp;"+"&amp;B151,Расклады!AB:AB)+SUMIF(Расклады!AA:AA,B151&amp;"+"&amp;A151,Расклады!AC:AC)</f>
        <v>0</v>
      </c>
    </row>
    <row r="152" spans="1:6" ht="12.75">
      <c r="A152" s="141" t="str">
        <f t="shared" si="6"/>
        <v>---</v>
      </c>
      <c r="B152" s="158" t="str">
        <f t="shared" si="7"/>
        <v>---</v>
      </c>
      <c r="C152" s="49">
        <f>SUMIF(Расклады!X:X,A152&amp;"+"&amp;B152,Расклады!A:A)+SUMIF(Расклады!X:X,B152&amp;"+"&amp;A152,Расклады!K:K)+SUMIF(Расклады!AA:AA,A152&amp;"+"&amp;B152,Расклады!M:M)+SUMIF(Расклады!AA:AA,B152&amp;"+"&amp;A152,Расклады!W:W)</f>
        <v>0</v>
      </c>
      <c r="D152" s="154">
        <f>COUNTIF(Расклады!X:AA,A152&amp;"+"&amp;B152)+COUNTIF(Расклады!X:AA,B152&amp;"+"&amp;A152)</f>
        <v>0</v>
      </c>
      <c r="E152" s="157" t="b">
        <f>IF(D152=2,MATCH(C152,{-40000,-6.9999999999,-2.9999999999,3,7,40000},1)/2-0.5,IF(D152=3,MATCH(C152,{-40000,-9.9999999999,-6.9999999999,-2.9999999999,3,7,10,40000},1)/2-0.5,IF(D152=4,MATCH(C152,{-40000,-12.9999999999,-9.9999999999,-6.9999999999,-2.9999999999,3,7,10,13,40000},1)/2-0.5)))</f>
        <v>0</v>
      </c>
      <c r="F152" s="156">
        <f>SUMIF(Расклады!X:X,A152&amp;"+"&amp;B152,Расклады!Y:Y)+SUMIF(Расклады!X:X,B152&amp;"+"&amp;A152,Расклады!Z:Z)+SUMIF(Расклады!AA:AA,A152&amp;"+"&amp;B152,Расклады!AB:AB)+SUMIF(Расклады!AA:AA,B152&amp;"+"&amp;A152,Расклады!AC:AC)</f>
        <v>0</v>
      </c>
    </row>
    <row r="153" spans="1:6" ht="12.75">
      <c r="A153" s="141" t="str">
        <f t="shared" si="6"/>
        <v>---</v>
      </c>
      <c r="B153" s="158" t="str">
        <f t="shared" si="7"/>
        <v>---</v>
      </c>
      <c r="C153" s="49">
        <f>SUMIF(Расклады!X:X,A153&amp;"+"&amp;B153,Расклады!A:A)+SUMIF(Расклады!X:X,B153&amp;"+"&amp;A153,Расклады!K:K)+SUMIF(Расклады!AA:AA,A153&amp;"+"&amp;B153,Расклады!M:M)+SUMIF(Расклады!AA:AA,B153&amp;"+"&amp;A153,Расклады!W:W)</f>
        <v>0</v>
      </c>
      <c r="D153" s="154">
        <f>COUNTIF(Расклады!X:AA,A153&amp;"+"&amp;B153)+COUNTIF(Расклады!X:AA,B153&amp;"+"&amp;A153)</f>
        <v>0</v>
      </c>
      <c r="E153" s="157" t="b">
        <f>IF(D153=2,MATCH(C153,{-40000,-6.9999999999,-2.9999999999,3,7,40000},1)/2-0.5,IF(D153=3,MATCH(C153,{-40000,-9.9999999999,-6.9999999999,-2.9999999999,3,7,10,40000},1)/2-0.5,IF(D153=4,MATCH(C153,{-40000,-12.9999999999,-9.9999999999,-6.9999999999,-2.9999999999,3,7,10,13,40000},1)/2-0.5)))</f>
        <v>0</v>
      </c>
      <c r="F153" s="156">
        <f>SUMIF(Расклады!X:X,A153&amp;"+"&amp;B153,Расклады!Y:Y)+SUMIF(Расклады!X:X,B153&amp;"+"&amp;A153,Расклады!Z:Z)+SUMIF(Расклады!AA:AA,A153&amp;"+"&amp;B153,Расклады!AB:AB)+SUMIF(Расклады!AA:AA,B153&amp;"+"&amp;A153,Расклады!AC:AC)</f>
        <v>0</v>
      </c>
    </row>
    <row r="154" spans="1:6" ht="12.75">
      <c r="A154" s="141" t="str">
        <f t="shared" si="6"/>
        <v>---</v>
      </c>
      <c r="B154" s="158" t="str">
        <f t="shared" si="7"/>
        <v>---</v>
      </c>
      <c r="C154" s="49">
        <f>SUMIF(Расклады!X:X,A154&amp;"+"&amp;B154,Расклады!A:A)+SUMIF(Расклады!X:X,B154&amp;"+"&amp;A154,Расклады!K:K)+SUMIF(Расклады!AA:AA,A154&amp;"+"&amp;B154,Расклады!M:M)+SUMIF(Расклады!AA:AA,B154&amp;"+"&amp;A154,Расклады!W:W)</f>
        <v>0</v>
      </c>
      <c r="D154" s="154">
        <f>COUNTIF(Расклады!X:AA,A154&amp;"+"&amp;B154)+COUNTIF(Расклады!X:AA,B154&amp;"+"&amp;A154)</f>
        <v>0</v>
      </c>
      <c r="E154" s="157" t="b">
        <f>IF(D154=2,MATCH(C154,{-40000,-6.9999999999,-2.9999999999,3,7,40000},1)/2-0.5,IF(D154=3,MATCH(C154,{-40000,-9.9999999999,-6.9999999999,-2.9999999999,3,7,10,40000},1)/2-0.5,IF(D154=4,MATCH(C154,{-40000,-12.9999999999,-9.9999999999,-6.9999999999,-2.9999999999,3,7,10,13,40000},1)/2-0.5)))</f>
        <v>0</v>
      </c>
      <c r="F154" s="156">
        <f>SUMIF(Расклады!X:X,A154&amp;"+"&amp;B154,Расклады!Y:Y)+SUMIF(Расклады!X:X,B154&amp;"+"&amp;A154,Расклады!Z:Z)+SUMIF(Расклады!AA:AA,A154&amp;"+"&amp;B154,Расклады!AB:AB)+SUMIF(Расклады!AA:AA,B154&amp;"+"&amp;A154,Расклады!AC:AC)</f>
        <v>0</v>
      </c>
    </row>
    <row r="155" spans="1:6" ht="12.75">
      <c r="A155" s="141" t="str">
        <f t="shared" si="6"/>
        <v>---</v>
      </c>
      <c r="B155" s="158" t="str">
        <f t="shared" si="7"/>
        <v>---</v>
      </c>
      <c r="C155" s="49">
        <f>SUMIF(Расклады!X:X,A155&amp;"+"&amp;B155,Расклады!A:A)+SUMIF(Расклады!X:X,B155&amp;"+"&amp;A155,Расклады!K:K)+SUMIF(Расклады!AA:AA,A155&amp;"+"&amp;B155,Расклады!M:M)+SUMIF(Расклады!AA:AA,B155&amp;"+"&amp;A155,Расклады!W:W)</f>
        <v>0</v>
      </c>
      <c r="D155" s="154">
        <f>COUNTIF(Расклады!X:AA,A155&amp;"+"&amp;B155)+COUNTIF(Расклады!X:AA,B155&amp;"+"&amp;A155)</f>
        <v>0</v>
      </c>
      <c r="E155" s="157" t="b">
        <f>IF(D155=2,MATCH(C155,{-40000,-6.9999999999,-2.9999999999,3,7,40000},1)/2-0.5,IF(D155=3,MATCH(C155,{-40000,-9.9999999999,-6.9999999999,-2.9999999999,3,7,10,40000},1)/2-0.5,IF(D155=4,MATCH(C155,{-40000,-12.9999999999,-9.9999999999,-6.9999999999,-2.9999999999,3,7,10,13,40000},1)/2-0.5)))</f>
        <v>0</v>
      </c>
      <c r="F155" s="156">
        <f>SUMIF(Расклады!X:X,A155&amp;"+"&amp;B155,Расклады!Y:Y)+SUMIF(Расклады!X:X,B155&amp;"+"&amp;A155,Расклады!Z:Z)+SUMIF(Расклады!AA:AA,A155&amp;"+"&amp;B155,Расклады!AB:AB)+SUMIF(Расклады!AA:AA,B155&amp;"+"&amp;A155,Расклады!AC:AC)</f>
        <v>0</v>
      </c>
    </row>
    <row r="156" spans="1:6" ht="12.75">
      <c r="A156" s="141" t="str">
        <f t="shared" si="6"/>
        <v>---</v>
      </c>
      <c r="B156" s="158" t="str">
        <f t="shared" si="7"/>
        <v>---</v>
      </c>
      <c r="C156" s="49">
        <f>SUMIF(Расклады!X:X,A156&amp;"+"&amp;B156,Расклады!A:A)+SUMIF(Расклады!X:X,B156&amp;"+"&amp;A156,Расклады!K:K)+SUMIF(Расклады!AA:AA,A156&amp;"+"&amp;B156,Расклады!M:M)+SUMIF(Расклады!AA:AA,B156&amp;"+"&amp;A156,Расклады!W:W)</f>
        <v>0</v>
      </c>
      <c r="D156" s="154">
        <f>COUNTIF(Расклады!X:AA,A156&amp;"+"&amp;B156)+COUNTIF(Расклады!X:AA,B156&amp;"+"&amp;A156)</f>
        <v>0</v>
      </c>
      <c r="E156" s="157" t="b">
        <f>IF(D156=2,MATCH(C156,{-40000,-6.9999999999,-2.9999999999,3,7,40000},1)/2-0.5,IF(D156=3,MATCH(C156,{-40000,-9.9999999999,-6.9999999999,-2.9999999999,3,7,10,40000},1)/2-0.5,IF(D156=4,MATCH(C156,{-40000,-12.9999999999,-9.9999999999,-6.9999999999,-2.9999999999,3,7,10,13,40000},1)/2-0.5)))</f>
        <v>0</v>
      </c>
      <c r="F156" s="156">
        <f>SUMIF(Расклады!X:X,A156&amp;"+"&amp;B156,Расклады!Y:Y)+SUMIF(Расклады!X:X,B156&amp;"+"&amp;A156,Расклады!Z:Z)+SUMIF(Расклады!AA:AA,A156&amp;"+"&amp;B156,Расклады!AB:AB)+SUMIF(Расклады!AA:AA,B156&amp;"+"&amp;A156,Расклады!AC:AC)</f>
        <v>0</v>
      </c>
    </row>
    <row r="157" spans="1:6" ht="12.75">
      <c r="A157" s="141" t="str">
        <f t="shared" si="6"/>
        <v>---</v>
      </c>
      <c r="B157" s="158" t="str">
        <f t="shared" si="7"/>
        <v>---</v>
      </c>
      <c r="C157" s="49">
        <f>SUMIF(Расклады!X:X,A157&amp;"+"&amp;B157,Расклады!A:A)+SUMIF(Расклады!X:X,B157&amp;"+"&amp;A157,Расклады!K:K)+SUMIF(Расклады!AA:AA,A157&amp;"+"&amp;B157,Расклады!M:M)+SUMIF(Расклады!AA:AA,B157&amp;"+"&amp;A157,Расклады!W:W)</f>
        <v>0</v>
      </c>
      <c r="D157" s="154">
        <f>COUNTIF(Расклады!X:AA,A157&amp;"+"&amp;B157)+COUNTIF(Расклады!X:AA,B157&amp;"+"&amp;A157)</f>
        <v>0</v>
      </c>
      <c r="E157" s="157" t="b">
        <f>IF(D157=2,MATCH(C157,{-40000,-6.9999999999,-2.9999999999,3,7,40000},1)/2-0.5,IF(D157=3,MATCH(C157,{-40000,-9.9999999999,-6.9999999999,-2.9999999999,3,7,10,40000},1)/2-0.5,IF(D157=4,MATCH(C157,{-40000,-12.9999999999,-9.9999999999,-6.9999999999,-2.9999999999,3,7,10,13,40000},1)/2-0.5)))</f>
        <v>0</v>
      </c>
      <c r="F157" s="156">
        <f>SUMIF(Расклады!X:X,A157&amp;"+"&amp;B157,Расклады!Y:Y)+SUMIF(Расклады!X:X,B157&amp;"+"&amp;A157,Расклады!Z:Z)+SUMIF(Расклады!AA:AA,A157&amp;"+"&amp;B157,Расклады!AB:AB)+SUMIF(Расклады!AA:AA,B157&amp;"+"&amp;A157,Расклады!AC:AC)</f>
        <v>0</v>
      </c>
    </row>
    <row r="158" spans="1:6" ht="12.75">
      <c r="A158" s="141" t="str">
        <f t="shared" si="6"/>
        <v>---</v>
      </c>
      <c r="B158" s="158" t="str">
        <f t="shared" si="7"/>
        <v>---</v>
      </c>
      <c r="C158" s="49">
        <f>SUMIF(Расклады!X:X,A158&amp;"+"&amp;B158,Расклады!A:A)+SUMIF(Расклады!X:X,B158&amp;"+"&amp;A158,Расклады!K:K)+SUMIF(Расклады!AA:AA,A158&amp;"+"&amp;B158,Расклады!M:M)+SUMIF(Расклады!AA:AA,B158&amp;"+"&amp;A158,Расклады!W:W)</f>
        <v>0</v>
      </c>
      <c r="D158" s="154">
        <f>COUNTIF(Расклады!X:AA,A158&amp;"+"&amp;B158)+COUNTIF(Расклады!X:AA,B158&amp;"+"&amp;A158)</f>
        <v>0</v>
      </c>
      <c r="E158" s="157" t="b">
        <f>IF(D158=2,MATCH(C158,{-40000,-6.9999999999,-2.9999999999,3,7,40000},1)/2-0.5,IF(D158=3,MATCH(C158,{-40000,-9.9999999999,-6.9999999999,-2.9999999999,3,7,10,40000},1)/2-0.5,IF(D158=4,MATCH(C158,{-40000,-12.9999999999,-9.9999999999,-6.9999999999,-2.9999999999,3,7,10,13,40000},1)/2-0.5)))</f>
        <v>0</v>
      </c>
      <c r="F158" s="156">
        <f>SUMIF(Расклады!X:X,A158&amp;"+"&amp;B158,Расклады!Y:Y)+SUMIF(Расклады!X:X,B158&amp;"+"&amp;A158,Расклады!Z:Z)+SUMIF(Расклады!AA:AA,A158&amp;"+"&amp;B158,Расклады!AB:AB)+SUMIF(Расклады!AA:AA,B158&amp;"+"&amp;A158,Расклады!AC:AC)</f>
        <v>0</v>
      </c>
    </row>
    <row r="159" spans="1:6" ht="12.75">
      <c r="A159" s="141" t="str">
        <f t="shared" si="6"/>
        <v>---</v>
      </c>
      <c r="B159" s="158" t="str">
        <f t="shared" si="7"/>
        <v>---</v>
      </c>
      <c r="C159" s="49">
        <f>SUMIF(Расклады!X:X,A159&amp;"+"&amp;B159,Расклады!A:A)+SUMIF(Расклады!X:X,B159&amp;"+"&amp;A159,Расклады!K:K)+SUMIF(Расклады!AA:AA,A159&amp;"+"&amp;B159,Расклады!M:M)+SUMIF(Расклады!AA:AA,B159&amp;"+"&amp;A159,Расклады!W:W)</f>
        <v>0</v>
      </c>
      <c r="D159" s="154">
        <f>COUNTIF(Расклады!X:AA,A159&amp;"+"&amp;B159)+COUNTIF(Расклады!X:AA,B159&amp;"+"&amp;A159)</f>
        <v>0</v>
      </c>
      <c r="E159" s="157" t="b">
        <f>IF(D159=2,MATCH(C159,{-40000,-6.9999999999,-2.9999999999,3,7,40000},1)/2-0.5,IF(D159=3,MATCH(C159,{-40000,-9.9999999999,-6.9999999999,-2.9999999999,3,7,10,40000},1)/2-0.5,IF(D159=4,MATCH(C159,{-40000,-12.9999999999,-9.9999999999,-6.9999999999,-2.9999999999,3,7,10,13,40000},1)/2-0.5)))</f>
        <v>0</v>
      </c>
      <c r="F159" s="156">
        <f>SUMIF(Расклады!X:X,A159&amp;"+"&amp;B159,Расклады!Y:Y)+SUMIF(Расклады!X:X,B159&amp;"+"&amp;A159,Расклады!Z:Z)+SUMIF(Расклады!AA:AA,A159&amp;"+"&amp;B159,Расклады!AB:AB)+SUMIF(Расклады!AA:AA,B159&amp;"+"&amp;A159,Расклады!AC:AC)</f>
        <v>0</v>
      </c>
    </row>
    <row r="160" spans="1:6" ht="12.75">
      <c r="A160" s="141" t="str">
        <f t="shared" si="6"/>
        <v>---</v>
      </c>
      <c r="B160" s="158" t="str">
        <f t="shared" si="7"/>
        <v>---</v>
      </c>
      <c r="C160" s="49">
        <f>SUMIF(Расклады!X:X,A160&amp;"+"&amp;B160,Расклады!A:A)+SUMIF(Расклады!X:X,B160&amp;"+"&amp;A160,Расклады!K:K)+SUMIF(Расклады!AA:AA,A160&amp;"+"&amp;B160,Расклады!M:M)+SUMIF(Расклады!AA:AA,B160&amp;"+"&amp;A160,Расклады!W:W)</f>
        <v>0</v>
      </c>
      <c r="D160" s="154">
        <f>COUNTIF(Расклады!X:AA,A160&amp;"+"&amp;B160)+COUNTIF(Расклады!X:AA,B160&amp;"+"&amp;A160)</f>
        <v>0</v>
      </c>
      <c r="E160" s="157" t="b">
        <f>IF(D160=2,MATCH(C160,{-40000,-6.9999999999,-2.9999999999,3,7,40000},1)/2-0.5,IF(D160=3,MATCH(C160,{-40000,-9.9999999999,-6.9999999999,-2.9999999999,3,7,10,40000},1)/2-0.5,IF(D160=4,MATCH(C160,{-40000,-12.9999999999,-9.9999999999,-6.9999999999,-2.9999999999,3,7,10,13,40000},1)/2-0.5)))</f>
        <v>0</v>
      </c>
      <c r="F160" s="156">
        <f>SUMIF(Расклады!X:X,A160&amp;"+"&amp;B160,Расклады!Y:Y)+SUMIF(Расклады!X:X,B160&amp;"+"&amp;A160,Расклады!Z:Z)+SUMIF(Расклады!AA:AA,A160&amp;"+"&amp;B160,Расклады!AB:AB)+SUMIF(Расклады!AA:AA,B160&amp;"+"&amp;A160,Расклады!AC:AC)</f>
        <v>0</v>
      </c>
    </row>
    <row r="161" spans="1:6" ht="12.75">
      <c r="A161" s="141" t="str">
        <f t="shared" si="6"/>
        <v>---</v>
      </c>
      <c r="B161" s="158" t="str">
        <f t="shared" si="7"/>
        <v>---</v>
      </c>
      <c r="C161" s="49">
        <f>SUMIF(Расклады!X:X,A161&amp;"+"&amp;B161,Расклады!A:A)+SUMIF(Расклады!X:X,B161&amp;"+"&amp;A161,Расклады!K:K)+SUMIF(Расклады!AA:AA,A161&amp;"+"&amp;B161,Расклады!M:M)+SUMIF(Расклады!AA:AA,B161&amp;"+"&amp;A161,Расклады!W:W)</f>
        <v>0</v>
      </c>
      <c r="D161" s="154">
        <f>COUNTIF(Расклады!X:AA,A161&amp;"+"&amp;B161)+COUNTIF(Расклады!X:AA,B161&amp;"+"&amp;A161)</f>
        <v>0</v>
      </c>
      <c r="E161" s="157" t="b">
        <f>IF(D161=2,MATCH(C161,{-40000,-6.9999999999,-2.9999999999,3,7,40000},1)/2-0.5,IF(D161=3,MATCH(C161,{-40000,-9.9999999999,-6.9999999999,-2.9999999999,3,7,10,40000},1)/2-0.5,IF(D161=4,MATCH(C161,{-40000,-12.9999999999,-9.9999999999,-6.9999999999,-2.9999999999,3,7,10,13,40000},1)/2-0.5)))</f>
        <v>0</v>
      </c>
      <c r="F161" s="156">
        <f>SUMIF(Расклады!X:X,A161&amp;"+"&amp;B161,Расклады!Y:Y)+SUMIF(Расклады!X:X,B161&amp;"+"&amp;A161,Расклады!Z:Z)+SUMIF(Расклады!AA:AA,A161&amp;"+"&amp;B161,Расклады!AB:AB)+SUMIF(Расклады!AA:AA,B161&amp;"+"&amp;A161,Расклады!AC:AC)</f>
        <v>0</v>
      </c>
    </row>
    <row r="162" spans="1:6" ht="12.75">
      <c r="A162" s="141" t="str">
        <f t="shared" si="6"/>
        <v>---</v>
      </c>
      <c r="B162" s="158" t="str">
        <f t="shared" si="7"/>
        <v>---</v>
      </c>
      <c r="C162" s="49">
        <f>SUMIF(Расклады!X:X,A162&amp;"+"&amp;B162,Расклады!A:A)+SUMIF(Расклады!X:X,B162&amp;"+"&amp;A162,Расклады!K:K)+SUMIF(Расклады!AA:AA,A162&amp;"+"&amp;B162,Расклады!M:M)+SUMIF(Расклады!AA:AA,B162&amp;"+"&amp;A162,Расклады!W:W)</f>
        <v>0</v>
      </c>
      <c r="D162" s="154">
        <f>COUNTIF(Расклады!X:AA,A162&amp;"+"&amp;B162)+COUNTIF(Расклады!X:AA,B162&amp;"+"&amp;A162)</f>
        <v>0</v>
      </c>
      <c r="E162" s="157" t="b">
        <f>IF(D162=2,MATCH(C162,{-40000,-6.9999999999,-2.9999999999,3,7,40000},1)/2-0.5,IF(D162=3,MATCH(C162,{-40000,-9.9999999999,-6.9999999999,-2.9999999999,3,7,10,40000},1)/2-0.5,IF(D162=4,MATCH(C162,{-40000,-12.9999999999,-9.9999999999,-6.9999999999,-2.9999999999,3,7,10,13,40000},1)/2-0.5)))</f>
        <v>0</v>
      </c>
      <c r="F162" s="156">
        <f>SUMIF(Расклады!X:X,A162&amp;"+"&amp;B162,Расклады!Y:Y)+SUMIF(Расклады!X:X,B162&amp;"+"&amp;A162,Расклады!Z:Z)+SUMIF(Расклады!AA:AA,A162&amp;"+"&amp;B162,Расклады!AB:AB)+SUMIF(Расклады!AA:AA,B162&amp;"+"&amp;A162,Расклады!AC:AC)</f>
        <v>0</v>
      </c>
    </row>
    <row r="163" spans="1:6" ht="12.75">
      <c r="A163" s="141" t="str">
        <f t="shared" si="6"/>
        <v>---</v>
      </c>
      <c r="B163" s="158" t="str">
        <f t="shared" si="7"/>
        <v>---</v>
      </c>
      <c r="C163" s="49">
        <f>SUMIF(Расклады!X:X,A163&amp;"+"&amp;B163,Расклады!A:A)+SUMIF(Расклады!X:X,B163&amp;"+"&amp;A163,Расклады!K:K)+SUMIF(Расклады!AA:AA,A163&amp;"+"&amp;B163,Расклады!M:M)+SUMIF(Расклады!AA:AA,B163&amp;"+"&amp;A163,Расклады!W:W)</f>
        <v>0</v>
      </c>
      <c r="D163" s="154">
        <f>COUNTIF(Расклады!X:AA,A163&amp;"+"&amp;B163)+COUNTIF(Расклады!X:AA,B163&amp;"+"&amp;A163)</f>
        <v>0</v>
      </c>
      <c r="E163" s="157" t="b">
        <f>IF(D163=2,MATCH(C163,{-40000,-6.9999999999,-2.9999999999,3,7,40000},1)/2-0.5,IF(D163=3,MATCH(C163,{-40000,-9.9999999999,-6.9999999999,-2.9999999999,3,7,10,40000},1)/2-0.5,IF(D163=4,MATCH(C163,{-40000,-12.9999999999,-9.9999999999,-6.9999999999,-2.9999999999,3,7,10,13,40000},1)/2-0.5)))</f>
        <v>0</v>
      </c>
      <c r="F163" s="156">
        <f>SUMIF(Расклады!X:X,A163&amp;"+"&amp;B163,Расклады!Y:Y)+SUMIF(Расклады!X:X,B163&amp;"+"&amp;A163,Расклады!Z:Z)+SUMIF(Расклады!AA:AA,A163&amp;"+"&amp;B163,Расклады!AB:AB)+SUMIF(Расклады!AA:AA,B163&amp;"+"&amp;A163,Расклады!AC:AC)</f>
        <v>0</v>
      </c>
    </row>
    <row r="164" spans="1:6" ht="12.75">
      <c r="A164" s="141" t="str">
        <f t="shared" si="6"/>
        <v>---</v>
      </c>
      <c r="B164" s="158" t="str">
        <f t="shared" si="7"/>
        <v>---</v>
      </c>
      <c r="C164" s="49">
        <f>SUMIF(Расклады!X:X,A164&amp;"+"&amp;B164,Расклады!A:A)+SUMIF(Расклады!X:X,B164&amp;"+"&amp;A164,Расклады!K:K)+SUMIF(Расклады!AA:AA,A164&amp;"+"&amp;B164,Расклады!M:M)+SUMIF(Расклады!AA:AA,B164&amp;"+"&amp;A164,Расклады!W:W)</f>
        <v>0</v>
      </c>
      <c r="D164" s="154">
        <f>COUNTIF(Расклады!X:AA,A164&amp;"+"&amp;B164)+COUNTIF(Расклады!X:AA,B164&amp;"+"&amp;A164)</f>
        <v>0</v>
      </c>
      <c r="E164" s="157" t="b">
        <f>IF(D164=2,MATCH(C164,{-40000,-6.9999999999,-2.9999999999,3,7,40000},1)/2-0.5,IF(D164=3,MATCH(C164,{-40000,-9.9999999999,-6.9999999999,-2.9999999999,3,7,10,40000},1)/2-0.5,IF(D164=4,MATCH(C164,{-40000,-12.9999999999,-9.9999999999,-6.9999999999,-2.9999999999,3,7,10,13,40000},1)/2-0.5)))</f>
        <v>0</v>
      </c>
      <c r="F164" s="156">
        <f>SUMIF(Расклады!X:X,A164&amp;"+"&amp;B164,Расклады!Y:Y)+SUMIF(Расклады!X:X,B164&amp;"+"&amp;A164,Расклады!Z:Z)+SUMIF(Расклады!AA:AA,A164&amp;"+"&amp;B164,Расклады!AB:AB)+SUMIF(Расклады!AA:AA,B164&amp;"+"&amp;A164,Расклады!AC:AC)</f>
        <v>0</v>
      </c>
    </row>
    <row r="165" spans="1:6" ht="12.75">
      <c r="A165" s="141" t="str">
        <f t="shared" si="6"/>
        <v>---</v>
      </c>
      <c r="B165" s="158" t="str">
        <f t="shared" si="7"/>
        <v>---</v>
      </c>
      <c r="C165" s="49">
        <f>SUMIF(Расклады!X:X,A165&amp;"+"&amp;B165,Расклады!A:A)+SUMIF(Расклады!X:X,B165&amp;"+"&amp;A165,Расклады!K:K)+SUMIF(Расклады!AA:AA,A165&amp;"+"&amp;B165,Расклады!M:M)+SUMIF(Расклады!AA:AA,B165&amp;"+"&amp;A165,Расклады!W:W)</f>
        <v>0</v>
      </c>
      <c r="D165" s="154">
        <f>COUNTIF(Расклады!X:AA,A165&amp;"+"&amp;B165)+COUNTIF(Расклады!X:AA,B165&amp;"+"&amp;A165)</f>
        <v>0</v>
      </c>
      <c r="E165" s="157" t="b">
        <f>IF(D165=2,MATCH(C165,{-40000,-6.9999999999,-2.9999999999,3,7,40000},1)/2-0.5,IF(D165=3,MATCH(C165,{-40000,-9.9999999999,-6.9999999999,-2.9999999999,3,7,10,40000},1)/2-0.5,IF(D165=4,MATCH(C165,{-40000,-12.9999999999,-9.9999999999,-6.9999999999,-2.9999999999,3,7,10,13,40000},1)/2-0.5)))</f>
        <v>0</v>
      </c>
      <c r="F165" s="156">
        <f>SUMIF(Расклады!X:X,A165&amp;"+"&amp;B165,Расклады!Y:Y)+SUMIF(Расклады!X:X,B165&amp;"+"&amp;A165,Расклады!Z:Z)+SUMIF(Расклады!AA:AA,A165&amp;"+"&amp;B165,Расклады!AB:AB)+SUMIF(Расклады!AA:AA,B165&amp;"+"&amp;A165,Расклады!AC:AC)</f>
        <v>0</v>
      </c>
    </row>
    <row r="166" spans="1:6" ht="12.75">
      <c r="A166" s="141" t="str">
        <f t="shared" si="6"/>
        <v>---</v>
      </c>
      <c r="B166" s="158" t="str">
        <f t="shared" si="7"/>
        <v>---</v>
      </c>
      <c r="C166" s="49">
        <f>SUMIF(Расклады!X:X,A166&amp;"+"&amp;B166,Расклады!A:A)+SUMIF(Расклады!X:X,B166&amp;"+"&amp;A166,Расклады!K:K)+SUMIF(Расклады!AA:AA,A166&amp;"+"&amp;B166,Расклады!M:M)+SUMIF(Расклады!AA:AA,B166&amp;"+"&amp;A166,Расклады!W:W)</f>
        <v>0</v>
      </c>
      <c r="D166" s="154">
        <f>COUNTIF(Расклады!X:AA,A166&amp;"+"&amp;B166)+COUNTIF(Расклады!X:AA,B166&amp;"+"&amp;A166)</f>
        <v>0</v>
      </c>
      <c r="E166" s="157" t="b">
        <f>IF(D166=2,MATCH(C166,{-40000,-6.9999999999,-2.9999999999,3,7,40000},1)/2-0.5,IF(D166=3,MATCH(C166,{-40000,-9.9999999999,-6.9999999999,-2.9999999999,3,7,10,40000},1)/2-0.5,IF(D166=4,MATCH(C166,{-40000,-12.9999999999,-9.9999999999,-6.9999999999,-2.9999999999,3,7,10,13,40000},1)/2-0.5)))</f>
        <v>0</v>
      </c>
      <c r="F166" s="156">
        <f>SUMIF(Расклады!X:X,A166&amp;"+"&amp;B166,Расклады!Y:Y)+SUMIF(Расклады!X:X,B166&amp;"+"&amp;A166,Расклады!Z:Z)+SUMIF(Расклады!AA:AA,A166&amp;"+"&amp;B166,Расклады!AB:AB)+SUMIF(Расклады!AA:AA,B166&amp;"+"&amp;A166,Расклады!AC:AC)</f>
        <v>0</v>
      </c>
    </row>
    <row r="167" spans="1:6" ht="12.75">
      <c r="A167" s="141" t="str">
        <f t="shared" si="6"/>
        <v>---</v>
      </c>
      <c r="B167" s="158" t="str">
        <f t="shared" si="7"/>
        <v>---</v>
      </c>
      <c r="C167" s="49">
        <f>SUMIF(Расклады!X:X,A167&amp;"+"&amp;B167,Расклады!A:A)+SUMIF(Расклады!X:X,B167&amp;"+"&amp;A167,Расклады!K:K)+SUMIF(Расклады!AA:AA,A167&amp;"+"&amp;B167,Расклады!M:M)+SUMIF(Расклады!AA:AA,B167&amp;"+"&amp;A167,Расклады!W:W)</f>
        <v>0</v>
      </c>
      <c r="D167" s="154">
        <f>COUNTIF(Расклады!X:AA,A167&amp;"+"&amp;B167)+COUNTIF(Расклады!X:AA,B167&amp;"+"&amp;A167)</f>
        <v>0</v>
      </c>
      <c r="E167" s="157" t="b">
        <f>IF(D167=2,MATCH(C167,{-40000,-6.9999999999,-2.9999999999,3,7,40000},1)/2-0.5,IF(D167=3,MATCH(C167,{-40000,-9.9999999999,-6.9999999999,-2.9999999999,3,7,10,40000},1)/2-0.5,IF(D167=4,MATCH(C167,{-40000,-12.9999999999,-9.9999999999,-6.9999999999,-2.9999999999,3,7,10,13,40000},1)/2-0.5)))</f>
        <v>0</v>
      </c>
      <c r="F167" s="156">
        <f>SUMIF(Расклады!X:X,A167&amp;"+"&amp;B167,Расклады!Y:Y)+SUMIF(Расклады!X:X,B167&amp;"+"&amp;A167,Расклады!Z:Z)+SUMIF(Расклады!AA:AA,A167&amp;"+"&amp;B167,Расклады!AB:AB)+SUMIF(Расклады!AA:AA,B167&amp;"+"&amp;A167,Расклады!AC:AC)</f>
        <v>0</v>
      </c>
    </row>
    <row r="168" spans="1:6" ht="12.75">
      <c r="A168" s="141" t="str">
        <f t="shared" si="6"/>
        <v>---</v>
      </c>
      <c r="B168" s="158" t="str">
        <f t="shared" si="7"/>
        <v>---</v>
      </c>
      <c r="C168" s="49">
        <f>SUMIF(Расклады!X:X,A168&amp;"+"&amp;B168,Расклады!A:A)+SUMIF(Расклады!X:X,B168&amp;"+"&amp;A168,Расклады!K:K)+SUMIF(Расклады!AA:AA,A168&amp;"+"&amp;B168,Расклады!M:M)+SUMIF(Расклады!AA:AA,B168&amp;"+"&amp;A168,Расклады!W:W)</f>
        <v>0</v>
      </c>
      <c r="D168" s="154">
        <f>COUNTIF(Расклады!X:AA,A168&amp;"+"&amp;B168)+COUNTIF(Расклады!X:AA,B168&amp;"+"&amp;A168)</f>
        <v>0</v>
      </c>
      <c r="E168" s="157" t="b">
        <f>IF(D168=2,MATCH(C168,{-40000,-6.9999999999,-2.9999999999,3,7,40000},1)/2-0.5,IF(D168=3,MATCH(C168,{-40000,-9.9999999999,-6.9999999999,-2.9999999999,3,7,10,40000},1)/2-0.5,IF(D168=4,MATCH(C168,{-40000,-12.9999999999,-9.9999999999,-6.9999999999,-2.9999999999,3,7,10,13,40000},1)/2-0.5)))</f>
        <v>0</v>
      </c>
      <c r="F168" s="156">
        <f>SUMIF(Расклады!X:X,A168&amp;"+"&amp;B168,Расклады!Y:Y)+SUMIF(Расклады!X:X,B168&amp;"+"&amp;A168,Расклады!Z:Z)+SUMIF(Расклады!AA:AA,A168&amp;"+"&amp;B168,Расклады!AB:AB)+SUMIF(Расклады!AA:AA,B168&amp;"+"&amp;A168,Расклады!AC:AC)</f>
        <v>0</v>
      </c>
    </row>
    <row r="169" spans="1:6" ht="12.75">
      <c r="A169" s="141" t="str">
        <f t="shared" si="6"/>
        <v>---</v>
      </c>
      <c r="B169" s="158" t="str">
        <f t="shared" si="7"/>
        <v>---</v>
      </c>
      <c r="C169" s="49">
        <f>SUMIF(Расклады!X:X,A169&amp;"+"&amp;B169,Расклады!A:A)+SUMIF(Расклады!X:X,B169&amp;"+"&amp;A169,Расклады!K:K)+SUMIF(Расклады!AA:AA,A169&amp;"+"&amp;B169,Расклады!M:M)+SUMIF(Расклады!AA:AA,B169&amp;"+"&amp;A169,Расклады!W:W)</f>
        <v>0</v>
      </c>
      <c r="D169" s="154">
        <f>COUNTIF(Расклады!X:AA,A169&amp;"+"&amp;B169)+COUNTIF(Расклады!X:AA,B169&amp;"+"&amp;A169)</f>
        <v>0</v>
      </c>
      <c r="E169" s="157" t="b">
        <f>IF(D169=2,MATCH(C169,{-40000,-6.9999999999,-2.9999999999,3,7,40000},1)/2-0.5,IF(D169=3,MATCH(C169,{-40000,-9.9999999999,-6.9999999999,-2.9999999999,3,7,10,40000},1)/2-0.5,IF(D169=4,MATCH(C169,{-40000,-12.9999999999,-9.9999999999,-6.9999999999,-2.9999999999,3,7,10,13,40000},1)/2-0.5)))</f>
        <v>0</v>
      </c>
      <c r="F169" s="156">
        <f>SUMIF(Расклады!X:X,A169&amp;"+"&amp;B169,Расклады!Y:Y)+SUMIF(Расклады!X:X,B169&amp;"+"&amp;A169,Расклады!Z:Z)+SUMIF(Расклады!AA:AA,A169&amp;"+"&amp;B169,Расклады!AB:AB)+SUMIF(Расклады!AA:AA,B169&amp;"+"&amp;A169,Расклады!AC:AC)</f>
        <v>0</v>
      </c>
    </row>
    <row r="170" spans="1:6" ht="12.75">
      <c r="A170" s="141" t="str">
        <f t="shared" si="6"/>
        <v>---</v>
      </c>
      <c r="B170" s="158" t="str">
        <f t="shared" si="7"/>
        <v>---</v>
      </c>
      <c r="C170" s="49">
        <f>SUMIF(Расклады!X:X,A170&amp;"+"&amp;B170,Расклады!A:A)+SUMIF(Расклады!X:X,B170&amp;"+"&amp;A170,Расклады!K:K)+SUMIF(Расклады!AA:AA,A170&amp;"+"&amp;B170,Расклады!M:M)+SUMIF(Расклады!AA:AA,B170&amp;"+"&amp;A170,Расклады!W:W)</f>
        <v>0</v>
      </c>
      <c r="D170" s="154">
        <f>COUNTIF(Расклады!X:AA,A170&amp;"+"&amp;B170)+COUNTIF(Расклады!X:AA,B170&amp;"+"&amp;A170)</f>
        <v>0</v>
      </c>
      <c r="E170" s="157" t="b">
        <f>IF(D170=2,MATCH(C170,{-40000,-6.9999999999,-2.9999999999,3,7,40000},1)/2-0.5,IF(D170=3,MATCH(C170,{-40000,-9.9999999999,-6.9999999999,-2.9999999999,3,7,10,40000},1)/2-0.5,IF(D170=4,MATCH(C170,{-40000,-12.9999999999,-9.9999999999,-6.9999999999,-2.9999999999,3,7,10,13,40000},1)/2-0.5)))</f>
        <v>0</v>
      </c>
      <c r="F170" s="156">
        <f>SUMIF(Расклады!X:X,A170&amp;"+"&amp;B170,Расклады!Y:Y)+SUMIF(Расклады!X:X,B170&amp;"+"&amp;A170,Расклады!Z:Z)+SUMIF(Расклады!AA:AA,A170&amp;"+"&amp;B170,Расклады!AB:AB)+SUMIF(Расклады!AA:AA,B170&amp;"+"&amp;A170,Расклады!AC:AC)</f>
        <v>0</v>
      </c>
    </row>
    <row r="171" spans="1:6" ht="12.75">
      <c r="A171" s="141" t="str">
        <f t="shared" si="6"/>
        <v>---</v>
      </c>
      <c r="B171" s="158" t="str">
        <f t="shared" si="7"/>
        <v>---</v>
      </c>
      <c r="C171" s="49">
        <f>SUMIF(Расклады!X:X,A171&amp;"+"&amp;B171,Расклады!A:A)+SUMIF(Расклады!X:X,B171&amp;"+"&amp;A171,Расклады!K:K)+SUMIF(Расклады!AA:AA,A171&amp;"+"&amp;B171,Расклады!M:M)+SUMIF(Расклады!AA:AA,B171&amp;"+"&amp;A171,Расклады!W:W)</f>
        <v>0</v>
      </c>
      <c r="D171" s="154">
        <f>COUNTIF(Расклады!X:AA,A171&amp;"+"&amp;B171)+COUNTIF(Расклады!X:AA,B171&amp;"+"&amp;A171)</f>
        <v>0</v>
      </c>
      <c r="E171" s="157" t="b">
        <f>IF(D171=2,MATCH(C171,{-40000,-6.9999999999,-2.9999999999,3,7,40000},1)/2-0.5,IF(D171=3,MATCH(C171,{-40000,-9.9999999999,-6.9999999999,-2.9999999999,3,7,10,40000},1)/2-0.5,IF(D171=4,MATCH(C171,{-40000,-12.9999999999,-9.9999999999,-6.9999999999,-2.9999999999,3,7,10,13,40000},1)/2-0.5)))</f>
        <v>0</v>
      </c>
      <c r="F171" s="156">
        <f>SUMIF(Расклады!X:X,A171&amp;"+"&amp;B171,Расклады!Y:Y)+SUMIF(Расклады!X:X,B171&amp;"+"&amp;A171,Расклады!Z:Z)+SUMIF(Расклады!AA:AA,A171&amp;"+"&amp;B171,Расклады!AB:AB)+SUMIF(Расклады!AA:AA,B171&amp;"+"&amp;A171,Расклады!AC:AC)</f>
        <v>0</v>
      </c>
    </row>
    <row r="172" spans="1:6" ht="12.75">
      <c r="A172" s="141" t="str">
        <f t="shared" si="6"/>
        <v>---</v>
      </c>
      <c r="B172" s="158" t="str">
        <f t="shared" si="7"/>
        <v>---</v>
      </c>
      <c r="C172" s="49">
        <f>SUMIF(Расклады!X:X,A172&amp;"+"&amp;B172,Расклады!A:A)+SUMIF(Расклады!X:X,B172&amp;"+"&amp;A172,Расклады!K:K)+SUMIF(Расклады!AA:AA,A172&amp;"+"&amp;B172,Расклады!M:M)+SUMIF(Расклады!AA:AA,B172&amp;"+"&amp;A172,Расклады!W:W)</f>
        <v>0</v>
      </c>
      <c r="D172" s="154">
        <f>COUNTIF(Расклады!X:AA,A172&amp;"+"&amp;B172)+COUNTIF(Расклады!X:AA,B172&amp;"+"&amp;A172)</f>
        <v>0</v>
      </c>
      <c r="E172" s="157" t="b">
        <f>IF(D172=2,MATCH(C172,{-40000,-6.9999999999,-2.9999999999,3,7,40000},1)/2-0.5,IF(D172=3,MATCH(C172,{-40000,-9.9999999999,-6.9999999999,-2.9999999999,3,7,10,40000},1)/2-0.5,IF(D172=4,MATCH(C172,{-40000,-12.9999999999,-9.9999999999,-6.9999999999,-2.9999999999,3,7,10,13,40000},1)/2-0.5)))</f>
        <v>0</v>
      </c>
      <c r="F172" s="156">
        <f>SUMIF(Расклады!X:X,A172&amp;"+"&amp;B172,Расклады!Y:Y)+SUMIF(Расклады!X:X,B172&amp;"+"&amp;A172,Расклады!Z:Z)+SUMIF(Расклады!AA:AA,A172&amp;"+"&amp;B172,Расклады!AB:AB)+SUMIF(Расклады!AA:AA,B172&amp;"+"&amp;A172,Расклады!AC:AC)</f>
        <v>0</v>
      </c>
    </row>
    <row r="173" spans="1:6" ht="12.75">
      <c r="A173" s="141" t="str">
        <f t="shared" si="6"/>
        <v>---</v>
      </c>
      <c r="B173" s="158" t="str">
        <f t="shared" si="7"/>
        <v>---</v>
      </c>
      <c r="C173" s="49">
        <f>SUMIF(Расклады!X:X,A173&amp;"+"&amp;B173,Расклады!A:A)+SUMIF(Расклады!X:X,B173&amp;"+"&amp;A173,Расклады!K:K)+SUMIF(Расклады!AA:AA,A173&amp;"+"&amp;B173,Расклады!M:M)+SUMIF(Расклады!AA:AA,B173&amp;"+"&amp;A173,Расклады!W:W)</f>
        <v>0</v>
      </c>
      <c r="D173" s="154">
        <f>COUNTIF(Расклады!X:AA,A173&amp;"+"&amp;B173)+COUNTIF(Расклады!X:AA,B173&amp;"+"&amp;A173)</f>
        <v>0</v>
      </c>
      <c r="E173" s="157" t="b">
        <f>IF(D173=2,MATCH(C173,{-40000,-6.9999999999,-2.9999999999,3,7,40000},1)/2-0.5,IF(D173=3,MATCH(C173,{-40000,-9.9999999999,-6.9999999999,-2.9999999999,3,7,10,40000},1)/2-0.5,IF(D173=4,MATCH(C173,{-40000,-12.9999999999,-9.9999999999,-6.9999999999,-2.9999999999,3,7,10,13,40000},1)/2-0.5)))</f>
        <v>0</v>
      </c>
      <c r="F173" s="156">
        <f>SUMIF(Расклады!X:X,A173&amp;"+"&amp;B173,Расклады!Y:Y)+SUMIF(Расклады!X:X,B173&amp;"+"&amp;A173,Расклады!Z:Z)+SUMIF(Расклады!AA:AA,A173&amp;"+"&amp;B173,Расклады!AB:AB)+SUMIF(Расклады!AA:AA,B173&amp;"+"&amp;A173,Расклады!AC:AC)</f>
        <v>0</v>
      </c>
    </row>
    <row r="174" spans="1:6" ht="12.75">
      <c r="A174" s="141" t="str">
        <f t="shared" si="6"/>
        <v>---</v>
      </c>
      <c r="B174" s="158" t="str">
        <f t="shared" si="7"/>
        <v>---</v>
      </c>
      <c r="C174" s="49">
        <f>SUMIF(Расклады!X:X,A174&amp;"+"&amp;B174,Расклады!A:A)+SUMIF(Расклады!X:X,B174&amp;"+"&amp;A174,Расклады!K:K)+SUMIF(Расклады!AA:AA,A174&amp;"+"&amp;B174,Расклады!M:M)+SUMIF(Расклады!AA:AA,B174&amp;"+"&amp;A174,Расклады!W:W)</f>
        <v>0</v>
      </c>
      <c r="D174" s="154">
        <f>COUNTIF(Расклады!X:AA,A174&amp;"+"&amp;B174)+COUNTIF(Расклады!X:AA,B174&amp;"+"&amp;A174)</f>
        <v>0</v>
      </c>
      <c r="E174" s="157" t="b">
        <f>IF(D174=2,MATCH(C174,{-40000,-6.9999999999,-2.9999999999,3,7,40000},1)/2-0.5,IF(D174=3,MATCH(C174,{-40000,-9.9999999999,-6.9999999999,-2.9999999999,3,7,10,40000},1)/2-0.5,IF(D174=4,MATCH(C174,{-40000,-12.9999999999,-9.9999999999,-6.9999999999,-2.9999999999,3,7,10,13,40000},1)/2-0.5)))</f>
        <v>0</v>
      </c>
      <c r="F174" s="156">
        <f>SUMIF(Расклады!X:X,A174&amp;"+"&amp;B174,Расклады!Y:Y)+SUMIF(Расклады!X:X,B174&amp;"+"&amp;A174,Расклады!Z:Z)+SUMIF(Расклады!AA:AA,A174&amp;"+"&amp;B174,Расклады!AB:AB)+SUMIF(Расклады!AA:AA,B174&amp;"+"&amp;A174,Расклады!AC:AC)</f>
        <v>0</v>
      </c>
    </row>
    <row r="175" spans="1:6" ht="12.75">
      <c r="A175" s="141" t="str">
        <f t="shared" si="6"/>
        <v>---</v>
      </c>
      <c r="B175" s="158" t="str">
        <f t="shared" si="7"/>
        <v>---</v>
      </c>
      <c r="C175" s="49">
        <f>SUMIF(Расклады!X:X,A175&amp;"+"&amp;B175,Расклады!A:A)+SUMIF(Расклады!X:X,B175&amp;"+"&amp;A175,Расклады!K:K)+SUMIF(Расклады!AA:AA,A175&amp;"+"&amp;B175,Расклады!M:M)+SUMIF(Расклады!AA:AA,B175&amp;"+"&amp;A175,Расклады!W:W)</f>
        <v>0</v>
      </c>
      <c r="D175" s="154">
        <f>COUNTIF(Расклады!X:AA,A175&amp;"+"&amp;B175)+COUNTIF(Расклады!X:AA,B175&amp;"+"&amp;A175)</f>
        <v>0</v>
      </c>
      <c r="E175" s="157" t="b">
        <f>IF(D175=2,MATCH(C175,{-40000,-6.9999999999,-2.9999999999,3,7,40000},1)/2-0.5,IF(D175=3,MATCH(C175,{-40000,-9.9999999999,-6.9999999999,-2.9999999999,3,7,10,40000},1)/2-0.5,IF(D175=4,MATCH(C175,{-40000,-12.9999999999,-9.9999999999,-6.9999999999,-2.9999999999,3,7,10,13,40000},1)/2-0.5)))</f>
        <v>0</v>
      </c>
      <c r="F175" s="156">
        <f>SUMIF(Расклады!X:X,A175&amp;"+"&amp;B175,Расклады!Y:Y)+SUMIF(Расклады!X:X,B175&amp;"+"&amp;A175,Расклады!Z:Z)+SUMIF(Расклады!AA:AA,A175&amp;"+"&amp;B175,Расклады!AB:AB)+SUMIF(Расклады!AA:AA,B175&amp;"+"&amp;A175,Расклады!AC:AC)</f>
        <v>0</v>
      </c>
    </row>
    <row r="176" spans="1:6" ht="12.75">
      <c r="A176" s="141" t="str">
        <f t="shared" si="6"/>
        <v>---</v>
      </c>
      <c r="B176" s="158" t="str">
        <f t="shared" si="7"/>
        <v>---</v>
      </c>
      <c r="C176" s="49">
        <f>SUMIF(Расклады!X:X,A176&amp;"+"&amp;B176,Расклады!A:A)+SUMIF(Расклады!X:X,B176&amp;"+"&amp;A176,Расклады!K:K)+SUMIF(Расклады!AA:AA,A176&amp;"+"&amp;B176,Расклады!M:M)+SUMIF(Расклады!AA:AA,B176&amp;"+"&amp;A176,Расклады!W:W)</f>
        <v>0</v>
      </c>
      <c r="D176" s="154">
        <f>COUNTIF(Расклады!X:AA,A176&amp;"+"&amp;B176)+COUNTIF(Расклады!X:AA,B176&amp;"+"&amp;A176)</f>
        <v>0</v>
      </c>
      <c r="E176" s="157" t="b">
        <f>IF(D176=2,MATCH(C176,{-40000,-6.9999999999,-2.9999999999,3,7,40000},1)/2-0.5,IF(D176=3,MATCH(C176,{-40000,-9.9999999999,-6.9999999999,-2.9999999999,3,7,10,40000},1)/2-0.5,IF(D176=4,MATCH(C176,{-40000,-12.9999999999,-9.9999999999,-6.9999999999,-2.9999999999,3,7,10,13,40000},1)/2-0.5)))</f>
        <v>0</v>
      </c>
      <c r="F176" s="156">
        <f>SUMIF(Расклады!X:X,A176&amp;"+"&amp;B176,Расклады!Y:Y)+SUMIF(Расклады!X:X,B176&amp;"+"&amp;A176,Расклады!Z:Z)+SUMIF(Расклады!AA:AA,A176&amp;"+"&amp;B176,Расклады!AB:AB)+SUMIF(Расклады!AA:AA,B176&amp;"+"&amp;A176,Расклады!AC:AC)</f>
        <v>0</v>
      </c>
    </row>
    <row r="177" spans="1:6" ht="12.75">
      <c r="A177" s="141" t="str">
        <f t="shared" si="6"/>
        <v>---</v>
      </c>
      <c r="B177" s="158" t="str">
        <f t="shared" si="7"/>
        <v>---</v>
      </c>
      <c r="C177" s="49">
        <f>SUMIF(Расклады!X:X,A177&amp;"+"&amp;B177,Расклады!A:A)+SUMIF(Расклады!X:X,B177&amp;"+"&amp;A177,Расклады!K:K)+SUMIF(Расклады!AA:AA,A177&amp;"+"&amp;B177,Расклады!M:M)+SUMIF(Расклады!AA:AA,B177&amp;"+"&amp;A177,Расклады!W:W)</f>
        <v>0</v>
      </c>
      <c r="D177" s="154">
        <f>COUNTIF(Расклады!X:AA,A177&amp;"+"&amp;B177)+COUNTIF(Расклады!X:AA,B177&amp;"+"&amp;A177)</f>
        <v>0</v>
      </c>
      <c r="E177" s="157" t="b">
        <f>IF(D177=2,MATCH(C177,{-40000,-6.9999999999,-2.9999999999,3,7,40000},1)/2-0.5,IF(D177=3,MATCH(C177,{-40000,-9.9999999999,-6.9999999999,-2.9999999999,3,7,10,40000},1)/2-0.5,IF(D177=4,MATCH(C177,{-40000,-12.9999999999,-9.9999999999,-6.9999999999,-2.9999999999,3,7,10,13,40000},1)/2-0.5)))</f>
        <v>0</v>
      </c>
      <c r="F177" s="156">
        <f>SUMIF(Расклады!X:X,A177&amp;"+"&amp;B177,Расклады!Y:Y)+SUMIF(Расклады!X:X,B177&amp;"+"&amp;A177,Расклады!Z:Z)+SUMIF(Расклады!AA:AA,A177&amp;"+"&amp;B177,Расклады!AB:AB)+SUMIF(Расклады!AA:AA,B177&amp;"+"&amp;A177,Расклады!AC:AC)</f>
        <v>0</v>
      </c>
    </row>
    <row r="178" spans="1:6" ht="12.75">
      <c r="A178" s="141" t="str">
        <f t="shared" si="6"/>
        <v>---</v>
      </c>
      <c r="B178" s="158" t="str">
        <f t="shared" si="7"/>
        <v>---</v>
      </c>
      <c r="C178" s="49">
        <f>SUMIF(Расклады!X:X,A178&amp;"+"&amp;B178,Расклады!A:A)+SUMIF(Расклады!X:X,B178&amp;"+"&amp;A178,Расклады!K:K)+SUMIF(Расклады!AA:AA,A178&amp;"+"&amp;B178,Расклады!M:M)+SUMIF(Расклады!AA:AA,B178&amp;"+"&amp;A178,Расклады!W:W)</f>
        <v>0</v>
      </c>
      <c r="D178" s="154">
        <f>COUNTIF(Расклады!X:AA,A178&amp;"+"&amp;B178)+COUNTIF(Расклады!X:AA,B178&amp;"+"&amp;A178)</f>
        <v>0</v>
      </c>
      <c r="E178" s="157" t="b">
        <f>IF(D178=2,MATCH(C178,{-40000,-6.9999999999,-2.9999999999,3,7,40000},1)/2-0.5,IF(D178=3,MATCH(C178,{-40000,-9.9999999999,-6.9999999999,-2.9999999999,3,7,10,40000},1)/2-0.5,IF(D178=4,MATCH(C178,{-40000,-12.9999999999,-9.9999999999,-6.9999999999,-2.9999999999,3,7,10,13,40000},1)/2-0.5)))</f>
        <v>0</v>
      </c>
      <c r="F178" s="156">
        <f>SUMIF(Расклады!X:X,A178&amp;"+"&amp;B178,Расклады!Y:Y)+SUMIF(Расклады!X:X,B178&amp;"+"&amp;A178,Расклады!Z:Z)+SUMIF(Расклады!AA:AA,A178&amp;"+"&amp;B178,Расклады!AB:AB)+SUMIF(Расклады!AA:AA,B178&amp;"+"&amp;A178,Расклады!AC:AC)</f>
        <v>0</v>
      </c>
    </row>
    <row r="179" spans="1:6" ht="12.75">
      <c r="A179" s="141" t="str">
        <f t="shared" si="6"/>
        <v>---</v>
      </c>
      <c r="B179" s="158" t="str">
        <f t="shared" si="7"/>
        <v>---</v>
      </c>
      <c r="C179" s="49">
        <f>SUMIF(Расклады!X:X,A179&amp;"+"&amp;B179,Расклады!A:A)+SUMIF(Расклады!X:X,B179&amp;"+"&amp;A179,Расклады!K:K)+SUMIF(Расклады!AA:AA,A179&amp;"+"&amp;B179,Расклады!M:M)+SUMIF(Расклады!AA:AA,B179&amp;"+"&amp;A179,Расклады!W:W)</f>
        <v>0</v>
      </c>
      <c r="D179" s="154">
        <f>COUNTIF(Расклады!X:AA,A179&amp;"+"&amp;B179)+COUNTIF(Расклады!X:AA,B179&amp;"+"&amp;A179)</f>
        <v>0</v>
      </c>
      <c r="E179" s="157" t="b">
        <f>IF(D179=2,MATCH(C179,{-40000,-6.9999999999,-2.9999999999,3,7,40000},1)/2-0.5,IF(D179=3,MATCH(C179,{-40000,-9.9999999999,-6.9999999999,-2.9999999999,3,7,10,40000},1)/2-0.5,IF(D179=4,MATCH(C179,{-40000,-12.9999999999,-9.9999999999,-6.9999999999,-2.9999999999,3,7,10,13,40000},1)/2-0.5)))</f>
        <v>0</v>
      </c>
      <c r="F179" s="156">
        <f>SUMIF(Расклады!X:X,A179&amp;"+"&amp;B179,Расклады!Y:Y)+SUMIF(Расклады!X:X,B179&amp;"+"&amp;A179,Расклады!Z:Z)+SUMIF(Расклады!AA:AA,A179&amp;"+"&amp;B179,Расклады!AB:AB)+SUMIF(Расклады!AA:AA,B179&amp;"+"&amp;A179,Расклады!AC:AC)</f>
        <v>0</v>
      </c>
    </row>
    <row r="180" spans="1:6" ht="12.75">
      <c r="A180" s="141" t="str">
        <f t="shared" si="6"/>
        <v>---</v>
      </c>
      <c r="B180" s="158" t="str">
        <f t="shared" si="7"/>
        <v>---</v>
      </c>
      <c r="C180" s="49">
        <f>SUMIF(Расклады!X:X,A180&amp;"+"&amp;B180,Расклады!A:A)+SUMIF(Расклады!X:X,B180&amp;"+"&amp;A180,Расклады!K:K)+SUMIF(Расклады!AA:AA,A180&amp;"+"&amp;B180,Расклады!M:M)+SUMIF(Расклады!AA:AA,B180&amp;"+"&amp;A180,Расклады!W:W)</f>
        <v>0</v>
      </c>
      <c r="D180" s="154">
        <f>COUNTIF(Расклады!X:AA,A180&amp;"+"&amp;B180)+COUNTIF(Расклады!X:AA,B180&amp;"+"&amp;A180)</f>
        <v>0</v>
      </c>
      <c r="E180" s="157" t="b">
        <f>IF(D180=2,MATCH(C180,{-40000,-6.9999999999,-2.9999999999,3,7,40000},1)/2-0.5,IF(D180=3,MATCH(C180,{-40000,-9.9999999999,-6.9999999999,-2.9999999999,3,7,10,40000},1)/2-0.5,IF(D180=4,MATCH(C180,{-40000,-12.9999999999,-9.9999999999,-6.9999999999,-2.9999999999,3,7,10,13,40000},1)/2-0.5)))</f>
        <v>0</v>
      </c>
      <c r="F180" s="156">
        <f>SUMIF(Расклады!X:X,A180&amp;"+"&amp;B180,Расклады!Y:Y)+SUMIF(Расклады!X:X,B180&amp;"+"&amp;A180,Расклады!Z:Z)+SUMIF(Расклады!AA:AA,A180&amp;"+"&amp;B180,Расклады!AB:AB)+SUMIF(Расклады!AA:AA,B180&amp;"+"&amp;A180,Расклады!AC:AC)</f>
        <v>0</v>
      </c>
    </row>
    <row r="181" spans="1:6" ht="12.75">
      <c r="A181" s="141" t="str">
        <f t="shared" si="6"/>
        <v>---</v>
      </c>
      <c r="B181" s="158" t="str">
        <f t="shared" si="7"/>
        <v>---</v>
      </c>
      <c r="C181" s="49">
        <f>SUMIF(Расклады!X:X,A181&amp;"+"&amp;B181,Расклады!A:A)+SUMIF(Расклады!X:X,B181&amp;"+"&amp;A181,Расклады!K:K)+SUMIF(Расклады!AA:AA,A181&amp;"+"&amp;B181,Расклады!M:M)+SUMIF(Расклады!AA:AA,B181&amp;"+"&amp;A181,Расклады!W:W)</f>
        <v>0</v>
      </c>
      <c r="D181" s="154">
        <f>COUNTIF(Расклады!X:AA,A181&amp;"+"&amp;B181)+COUNTIF(Расклады!X:AA,B181&amp;"+"&amp;A181)</f>
        <v>0</v>
      </c>
      <c r="E181" s="157" t="b">
        <f>IF(D181=2,MATCH(C181,{-40000,-6.9999999999,-2.9999999999,3,7,40000},1)/2-0.5,IF(D181=3,MATCH(C181,{-40000,-9.9999999999,-6.9999999999,-2.9999999999,3,7,10,40000},1)/2-0.5,IF(D181=4,MATCH(C181,{-40000,-12.9999999999,-9.9999999999,-6.9999999999,-2.9999999999,3,7,10,13,40000},1)/2-0.5)))</f>
        <v>0</v>
      </c>
      <c r="F181" s="156">
        <f>SUMIF(Расклады!X:X,A181&amp;"+"&amp;B181,Расклады!Y:Y)+SUMIF(Расклады!X:X,B181&amp;"+"&amp;A181,Расклады!Z:Z)+SUMIF(Расклады!AA:AA,A181&amp;"+"&amp;B181,Расклады!AB:AB)+SUMIF(Расклады!AA:AA,B181&amp;"+"&amp;A181,Расклады!AC:AC)</f>
        <v>0</v>
      </c>
    </row>
    <row r="182" spans="1:6" ht="12.75">
      <c r="A182" s="141" t="str">
        <f t="shared" si="6"/>
        <v>---</v>
      </c>
      <c r="B182" s="158" t="str">
        <f t="shared" si="7"/>
        <v>---</v>
      </c>
      <c r="C182" s="49">
        <f>SUMIF(Расклады!X:X,A182&amp;"+"&amp;B182,Расклады!A:A)+SUMIF(Расклады!X:X,B182&amp;"+"&amp;A182,Расклады!K:K)+SUMIF(Расклады!AA:AA,A182&amp;"+"&amp;B182,Расклады!M:M)+SUMIF(Расклады!AA:AA,B182&amp;"+"&amp;A182,Расклады!W:W)</f>
        <v>0</v>
      </c>
      <c r="D182" s="154">
        <f>COUNTIF(Расклады!X:AA,A182&amp;"+"&amp;B182)+COUNTIF(Расклады!X:AA,B182&amp;"+"&amp;A182)</f>
        <v>0</v>
      </c>
      <c r="E182" s="157" t="b">
        <f>IF(D182=2,MATCH(C182,{-40000,-6.9999999999,-2.9999999999,3,7,40000},1)/2-0.5,IF(D182=3,MATCH(C182,{-40000,-9.9999999999,-6.9999999999,-2.9999999999,3,7,10,40000},1)/2-0.5,IF(D182=4,MATCH(C182,{-40000,-12.9999999999,-9.9999999999,-6.9999999999,-2.9999999999,3,7,10,13,40000},1)/2-0.5)))</f>
        <v>0</v>
      </c>
      <c r="F182" s="156">
        <f>SUMIF(Расклады!X:X,A182&amp;"+"&amp;B182,Расклады!Y:Y)+SUMIF(Расклады!X:X,B182&amp;"+"&amp;A182,Расклады!Z:Z)+SUMIF(Расклады!AA:AA,A182&amp;"+"&amp;B182,Расклады!AB:AB)+SUMIF(Расклады!AA:AA,B182&amp;"+"&amp;A182,Расклады!AC:AC)</f>
        <v>0</v>
      </c>
    </row>
    <row r="183" spans="1:6" ht="12.75">
      <c r="A183" s="141" t="str">
        <f t="shared" si="6"/>
        <v>---</v>
      </c>
      <c r="B183" s="158" t="str">
        <f t="shared" si="7"/>
        <v>---</v>
      </c>
      <c r="C183" s="49">
        <f>SUMIF(Расклады!X:X,A183&amp;"+"&amp;B183,Расклады!A:A)+SUMIF(Расклады!X:X,B183&amp;"+"&amp;A183,Расклады!K:K)+SUMIF(Расклады!AA:AA,A183&amp;"+"&amp;B183,Расклады!M:M)+SUMIF(Расклады!AA:AA,B183&amp;"+"&amp;A183,Расклады!W:W)</f>
        <v>0</v>
      </c>
      <c r="D183" s="154">
        <f>COUNTIF(Расклады!X:AA,A183&amp;"+"&amp;B183)+COUNTIF(Расклады!X:AA,B183&amp;"+"&amp;A183)</f>
        <v>0</v>
      </c>
      <c r="E183" s="157" t="b">
        <f>IF(D183=2,MATCH(C183,{-40000,-6.9999999999,-2.9999999999,3,7,40000},1)/2-0.5,IF(D183=3,MATCH(C183,{-40000,-9.9999999999,-6.9999999999,-2.9999999999,3,7,10,40000},1)/2-0.5,IF(D183=4,MATCH(C183,{-40000,-12.9999999999,-9.9999999999,-6.9999999999,-2.9999999999,3,7,10,13,40000},1)/2-0.5)))</f>
        <v>0</v>
      </c>
      <c r="F183" s="156">
        <f>SUMIF(Расклады!X:X,A183&amp;"+"&amp;B183,Расклады!Y:Y)+SUMIF(Расклады!X:X,B183&amp;"+"&amp;A183,Расклады!Z:Z)+SUMIF(Расклады!AA:AA,A183&amp;"+"&amp;B183,Расклады!AB:AB)+SUMIF(Расклады!AA:AA,B183&amp;"+"&amp;A183,Расклады!AC:AC)</f>
        <v>0</v>
      </c>
    </row>
    <row r="184" spans="1:6" ht="12.75">
      <c r="A184" s="141" t="str">
        <f t="shared" si="6"/>
        <v>---</v>
      </c>
      <c r="B184" s="158" t="str">
        <f t="shared" si="7"/>
        <v>---</v>
      </c>
      <c r="C184" s="49">
        <f>SUMIF(Расклады!X:X,A184&amp;"+"&amp;B184,Расклады!A:A)+SUMIF(Расклады!X:X,B184&amp;"+"&amp;A184,Расклады!K:K)+SUMIF(Расклады!AA:AA,A184&amp;"+"&amp;B184,Расклады!M:M)+SUMIF(Расклады!AA:AA,B184&amp;"+"&amp;A184,Расклады!W:W)</f>
        <v>0</v>
      </c>
      <c r="D184" s="154">
        <f>COUNTIF(Расклады!X:AA,A184&amp;"+"&amp;B184)+COUNTIF(Расклады!X:AA,B184&amp;"+"&amp;A184)</f>
        <v>0</v>
      </c>
      <c r="E184" s="157" t="b">
        <f>IF(D184=2,MATCH(C184,{-40000,-6.9999999999,-2.9999999999,3,7,40000},1)/2-0.5,IF(D184=3,MATCH(C184,{-40000,-9.9999999999,-6.9999999999,-2.9999999999,3,7,10,40000},1)/2-0.5,IF(D184=4,MATCH(C184,{-40000,-12.9999999999,-9.9999999999,-6.9999999999,-2.9999999999,3,7,10,13,40000},1)/2-0.5)))</f>
        <v>0</v>
      </c>
      <c r="F184" s="156">
        <f>SUMIF(Расклады!X:X,A184&amp;"+"&amp;B184,Расклады!Y:Y)+SUMIF(Расклады!X:X,B184&amp;"+"&amp;A184,Расклады!Z:Z)+SUMIF(Расклады!AA:AA,A184&amp;"+"&amp;B184,Расклады!AB:AB)+SUMIF(Расклады!AA:AA,B184&amp;"+"&amp;A184,Расклады!AC:AC)</f>
        <v>0</v>
      </c>
    </row>
    <row r="185" spans="1:6" ht="12.75">
      <c r="A185" s="141" t="str">
        <f t="shared" si="6"/>
        <v>---</v>
      </c>
      <c r="B185" s="158" t="str">
        <f t="shared" si="7"/>
        <v>---</v>
      </c>
      <c r="C185" s="49">
        <f>SUMIF(Расклады!X:X,A185&amp;"+"&amp;B185,Расклады!A:A)+SUMIF(Расклады!X:X,B185&amp;"+"&amp;A185,Расклады!K:K)+SUMIF(Расклады!AA:AA,A185&amp;"+"&amp;B185,Расклады!M:M)+SUMIF(Расклады!AA:AA,B185&amp;"+"&amp;A185,Расклады!W:W)</f>
        <v>0</v>
      </c>
      <c r="D185" s="154">
        <f>COUNTIF(Расклады!X:AA,A185&amp;"+"&amp;B185)+COUNTIF(Расклады!X:AA,B185&amp;"+"&amp;A185)</f>
        <v>0</v>
      </c>
      <c r="E185" s="157" t="b">
        <f>IF(D185=2,MATCH(C185,{-40000,-6.9999999999,-2.9999999999,3,7,40000},1)/2-0.5,IF(D185=3,MATCH(C185,{-40000,-9.9999999999,-6.9999999999,-2.9999999999,3,7,10,40000},1)/2-0.5,IF(D185=4,MATCH(C185,{-40000,-12.9999999999,-9.9999999999,-6.9999999999,-2.9999999999,3,7,10,13,40000},1)/2-0.5)))</f>
        <v>0</v>
      </c>
      <c r="F185" s="156">
        <f>SUMIF(Расклады!X:X,A185&amp;"+"&amp;B185,Расклады!Y:Y)+SUMIF(Расклады!X:X,B185&amp;"+"&amp;A185,Расклады!Z:Z)+SUMIF(Расклады!AA:AA,A185&amp;"+"&amp;B185,Расклады!AB:AB)+SUMIF(Расклады!AA:AA,B185&amp;"+"&amp;A185,Расклады!AC:AC)</f>
        <v>0</v>
      </c>
    </row>
    <row r="186" spans="1:6" ht="12.75">
      <c r="A186" s="141" t="str">
        <f t="shared" si="6"/>
        <v>---</v>
      </c>
      <c r="B186" s="158" t="str">
        <f t="shared" si="7"/>
        <v>---</v>
      </c>
      <c r="C186" s="49">
        <f>SUMIF(Расклады!X:X,A186&amp;"+"&amp;B186,Расклады!A:A)+SUMIF(Расклады!X:X,B186&amp;"+"&amp;A186,Расклады!K:K)+SUMIF(Расклады!AA:AA,A186&amp;"+"&amp;B186,Расклады!M:M)+SUMIF(Расклады!AA:AA,B186&amp;"+"&amp;A186,Расклады!W:W)</f>
        <v>0</v>
      </c>
      <c r="D186" s="154">
        <f>COUNTIF(Расклады!X:AA,A186&amp;"+"&amp;B186)+COUNTIF(Расклады!X:AA,B186&amp;"+"&amp;A186)</f>
        <v>0</v>
      </c>
      <c r="E186" s="157" t="b">
        <f>IF(D186=2,MATCH(C186,{-40000,-6.9999999999,-2.9999999999,3,7,40000},1)/2-0.5,IF(D186=3,MATCH(C186,{-40000,-9.9999999999,-6.9999999999,-2.9999999999,3,7,10,40000},1)/2-0.5,IF(D186=4,MATCH(C186,{-40000,-12.9999999999,-9.9999999999,-6.9999999999,-2.9999999999,3,7,10,13,40000},1)/2-0.5)))</f>
        <v>0</v>
      </c>
      <c r="F186" s="156">
        <f>SUMIF(Расклады!X:X,A186&amp;"+"&amp;B186,Расклады!Y:Y)+SUMIF(Расклады!X:X,B186&amp;"+"&amp;A186,Расклады!Z:Z)+SUMIF(Расклады!AA:AA,A186&amp;"+"&amp;B186,Расклады!AB:AB)+SUMIF(Расклады!AA:AA,B186&amp;"+"&amp;A186,Расклады!AC:AC)</f>
        <v>0</v>
      </c>
    </row>
    <row r="187" spans="1:6" ht="12.75">
      <c r="A187" s="141" t="str">
        <f t="shared" si="6"/>
        <v>---</v>
      </c>
      <c r="B187" s="158" t="str">
        <f t="shared" si="7"/>
        <v>---</v>
      </c>
      <c r="C187" s="49">
        <f>SUMIF(Расклады!X:X,A187&amp;"+"&amp;B187,Расклады!A:A)+SUMIF(Расклады!X:X,B187&amp;"+"&amp;A187,Расклады!K:K)+SUMIF(Расклады!AA:AA,A187&amp;"+"&amp;B187,Расклады!M:M)+SUMIF(Расклады!AA:AA,B187&amp;"+"&amp;A187,Расклады!W:W)</f>
        <v>0</v>
      </c>
      <c r="D187" s="154">
        <f>COUNTIF(Расклады!X:AA,A187&amp;"+"&amp;B187)+COUNTIF(Расклады!X:AA,B187&amp;"+"&amp;A187)</f>
        <v>0</v>
      </c>
      <c r="E187" s="157" t="b">
        <f>IF(D187=2,MATCH(C187,{-40000,-6.9999999999,-2.9999999999,3,7,40000},1)/2-0.5,IF(D187=3,MATCH(C187,{-40000,-9.9999999999,-6.9999999999,-2.9999999999,3,7,10,40000},1)/2-0.5,IF(D187=4,MATCH(C187,{-40000,-12.9999999999,-9.9999999999,-6.9999999999,-2.9999999999,3,7,10,13,40000},1)/2-0.5)))</f>
        <v>0</v>
      </c>
      <c r="F187" s="156">
        <f>SUMIF(Расклады!X:X,A187&amp;"+"&amp;B187,Расклады!Y:Y)+SUMIF(Расклады!X:X,B187&amp;"+"&amp;A187,Расклады!Z:Z)+SUMIF(Расклады!AA:AA,A187&amp;"+"&amp;B187,Расклады!AB:AB)+SUMIF(Расклады!AA:AA,B187&amp;"+"&amp;A187,Расклады!AC:AC)</f>
        <v>0</v>
      </c>
    </row>
    <row r="188" spans="1:6" ht="12.75">
      <c r="A188" s="141" t="str">
        <f t="shared" si="6"/>
        <v>---</v>
      </c>
      <c r="B188" s="158" t="str">
        <f t="shared" si="7"/>
        <v>---</v>
      </c>
      <c r="C188" s="49">
        <f>SUMIF(Расклады!X:X,A188&amp;"+"&amp;B188,Расклады!A:A)+SUMIF(Расклады!X:X,B188&amp;"+"&amp;A188,Расклады!K:K)+SUMIF(Расклады!AA:AA,A188&amp;"+"&amp;B188,Расклады!M:M)+SUMIF(Расклады!AA:AA,B188&amp;"+"&amp;A188,Расклады!W:W)</f>
        <v>0</v>
      </c>
      <c r="D188" s="154">
        <f>COUNTIF(Расклады!X:AA,A188&amp;"+"&amp;B188)+COUNTIF(Расклады!X:AA,B188&amp;"+"&amp;A188)</f>
        <v>0</v>
      </c>
      <c r="E188" s="157" t="b">
        <f>IF(D188=2,MATCH(C188,{-40000,-6.9999999999,-2.9999999999,3,7,40000},1)/2-0.5,IF(D188=3,MATCH(C188,{-40000,-9.9999999999,-6.9999999999,-2.9999999999,3,7,10,40000},1)/2-0.5,IF(D188=4,MATCH(C188,{-40000,-12.9999999999,-9.9999999999,-6.9999999999,-2.9999999999,3,7,10,13,40000},1)/2-0.5)))</f>
        <v>0</v>
      </c>
      <c r="F188" s="156">
        <f>SUMIF(Расклады!X:X,A188&amp;"+"&amp;B188,Расклады!Y:Y)+SUMIF(Расклады!X:X,B188&amp;"+"&amp;A188,Расклады!Z:Z)+SUMIF(Расклады!AA:AA,A188&amp;"+"&amp;B188,Расклады!AB:AB)+SUMIF(Расклады!AA:AA,B188&amp;"+"&amp;A188,Расклады!AC:AC)</f>
        <v>0</v>
      </c>
    </row>
    <row r="189" spans="1:6" ht="12.75">
      <c r="A189" s="141" t="str">
        <f t="shared" si="6"/>
        <v>---</v>
      </c>
      <c r="B189" s="158" t="str">
        <f t="shared" si="7"/>
        <v>---</v>
      </c>
      <c r="C189" s="49">
        <f>SUMIF(Расклады!X:X,A189&amp;"+"&amp;B189,Расклады!A:A)+SUMIF(Расклады!X:X,B189&amp;"+"&amp;A189,Расклады!K:K)+SUMIF(Расклады!AA:AA,A189&amp;"+"&amp;B189,Расклады!M:M)+SUMIF(Расклады!AA:AA,B189&amp;"+"&amp;A189,Расклады!W:W)</f>
        <v>0</v>
      </c>
      <c r="D189" s="154">
        <f>COUNTIF(Расклады!X:AA,A189&amp;"+"&amp;B189)+COUNTIF(Расклады!X:AA,B189&amp;"+"&amp;A189)</f>
        <v>0</v>
      </c>
      <c r="E189" s="157" t="b">
        <f>IF(D189=2,MATCH(C189,{-40000,-6.9999999999,-2.9999999999,3,7,40000},1)/2-0.5,IF(D189=3,MATCH(C189,{-40000,-9.9999999999,-6.9999999999,-2.9999999999,3,7,10,40000},1)/2-0.5,IF(D189=4,MATCH(C189,{-40000,-12.9999999999,-9.9999999999,-6.9999999999,-2.9999999999,3,7,10,13,40000},1)/2-0.5)))</f>
        <v>0</v>
      </c>
      <c r="F189" s="156">
        <f>SUMIF(Расклады!X:X,A189&amp;"+"&amp;B189,Расклады!Y:Y)+SUMIF(Расклады!X:X,B189&amp;"+"&amp;A189,Расклады!Z:Z)+SUMIF(Расклады!AA:AA,A189&amp;"+"&amp;B189,Расклады!AB:AB)+SUMIF(Расклады!AA:AA,B189&amp;"+"&amp;A189,Расклады!AC:AC)</f>
        <v>0</v>
      </c>
    </row>
    <row r="190" spans="1:6" ht="12.75">
      <c r="A190" s="141" t="str">
        <f t="shared" si="6"/>
        <v>---</v>
      </c>
      <c r="B190" s="158" t="str">
        <f t="shared" si="7"/>
        <v>---</v>
      </c>
      <c r="C190" s="49">
        <f>SUMIF(Расклады!X:X,A190&amp;"+"&amp;B190,Расклады!A:A)+SUMIF(Расклады!X:X,B190&amp;"+"&amp;A190,Расклады!K:K)+SUMIF(Расклады!AA:AA,A190&amp;"+"&amp;B190,Расклады!M:M)+SUMIF(Расклады!AA:AA,B190&amp;"+"&amp;A190,Расклады!W:W)</f>
        <v>0</v>
      </c>
      <c r="D190" s="154">
        <f>COUNTIF(Расклады!X:AA,A190&amp;"+"&amp;B190)+COUNTIF(Расклады!X:AA,B190&amp;"+"&amp;A190)</f>
        <v>0</v>
      </c>
      <c r="E190" s="157" t="b">
        <f>IF(D190=2,MATCH(C190,{-40000,-6.9999999999,-2.9999999999,3,7,40000},1)/2-0.5,IF(D190=3,MATCH(C190,{-40000,-9.9999999999,-6.9999999999,-2.9999999999,3,7,10,40000},1)/2-0.5,IF(D190=4,MATCH(C190,{-40000,-12.9999999999,-9.9999999999,-6.9999999999,-2.9999999999,3,7,10,13,40000},1)/2-0.5)))</f>
        <v>0</v>
      </c>
      <c r="F190" s="156">
        <f>SUMIF(Расклады!X:X,A190&amp;"+"&amp;B190,Расклады!Y:Y)+SUMIF(Расклады!X:X,B190&amp;"+"&amp;A190,Расклады!Z:Z)+SUMIF(Расклады!AA:AA,A190&amp;"+"&amp;B190,Расклады!AB:AB)+SUMIF(Расклады!AA:AA,B190&amp;"+"&amp;A190,Расклады!AC:AC)</f>
        <v>0</v>
      </c>
    </row>
    <row r="191" spans="1:6" ht="12.75">
      <c r="A191" s="141" t="str">
        <f t="shared" si="6"/>
        <v>---</v>
      </c>
      <c r="B191" s="158" t="str">
        <f t="shared" si="7"/>
        <v>---</v>
      </c>
      <c r="C191" s="49">
        <f>SUMIF(Расклады!X:X,A191&amp;"+"&amp;B191,Расклады!A:A)+SUMIF(Расклады!X:X,B191&amp;"+"&amp;A191,Расклады!K:K)+SUMIF(Расклады!AA:AA,A191&amp;"+"&amp;B191,Расклады!M:M)+SUMIF(Расклады!AA:AA,B191&amp;"+"&amp;A191,Расклады!W:W)</f>
        <v>0</v>
      </c>
      <c r="D191" s="154">
        <f>COUNTIF(Расклады!X:AA,A191&amp;"+"&amp;B191)+COUNTIF(Расклады!X:AA,B191&amp;"+"&amp;A191)</f>
        <v>0</v>
      </c>
      <c r="E191" s="157" t="b">
        <f>IF(D191=2,MATCH(C191,{-40000,-6.9999999999,-2.9999999999,3,7,40000},1)/2-0.5,IF(D191=3,MATCH(C191,{-40000,-9.9999999999,-6.9999999999,-2.9999999999,3,7,10,40000},1)/2-0.5,IF(D191=4,MATCH(C191,{-40000,-12.9999999999,-9.9999999999,-6.9999999999,-2.9999999999,3,7,10,13,40000},1)/2-0.5)))</f>
        <v>0</v>
      </c>
      <c r="F191" s="156">
        <f>SUMIF(Расклады!X:X,A191&amp;"+"&amp;B191,Расклады!Y:Y)+SUMIF(Расклады!X:X,B191&amp;"+"&amp;A191,Расклады!Z:Z)+SUMIF(Расклады!AA:AA,A191&amp;"+"&amp;B191,Расклады!AB:AB)+SUMIF(Расклады!AA:AA,B191&amp;"+"&amp;A191,Расклады!AC:AC)</f>
        <v>0</v>
      </c>
    </row>
    <row r="192" spans="1:6" ht="12.75">
      <c r="A192" s="141" t="str">
        <f t="shared" si="6"/>
        <v>---</v>
      </c>
      <c r="B192" s="158" t="str">
        <f t="shared" si="7"/>
        <v>---</v>
      </c>
      <c r="C192" s="49">
        <f>SUMIF(Расклады!X:X,A192&amp;"+"&amp;B192,Расклады!A:A)+SUMIF(Расклады!X:X,B192&amp;"+"&amp;A192,Расклады!K:K)+SUMIF(Расклады!AA:AA,A192&amp;"+"&amp;B192,Расклады!M:M)+SUMIF(Расклады!AA:AA,B192&amp;"+"&amp;A192,Расклады!W:W)</f>
        <v>0</v>
      </c>
      <c r="D192" s="154">
        <f>COUNTIF(Расклады!X:AA,A192&amp;"+"&amp;B192)+COUNTIF(Расклады!X:AA,B192&amp;"+"&amp;A192)</f>
        <v>0</v>
      </c>
      <c r="E192" s="157" t="b">
        <f>IF(D192=2,MATCH(C192,{-40000,-6.9999999999,-2.9999999999,3,7,40000},1)/2-0.5,IF(D192=3,MATCH(C192,{-40000,-9.9999999999,-6.9999999999,-2.9999999999,3,7,10,40000},1)/2-0.5,IF(D192=4,MATCH(C192,{-40000,-12.9999999999,-9.9999999999,-6.9999999999,-2.9999999999,3,7,10,13,40000},1)/2-0.5)))</f>
        <v>0</v>
      </c>
      <c r="F192" s="156">
        <f>SUMIF(Расклады!X:X,A192&amp;"+"&amp;B192,Расклады!Y:Y)+SUMIF(Расклады!X:X,B192&amp;"+"&amp;A192,Расклады!Z:Z)+SUMIF(Расклады!AA:AA,A192&amp;"+"&amp;B192,Расклады!AB:AB)+SUMIF(Расклады!AA:AA,B192&amp;"+"&amp;A192,Расклады!AC:AC)</f>
        <v>0</v>
      </c>
    </row>
    <row r="193" spans="1:6" ht="12.75">
      <c r="A193" s="141" t="str">
        <f t="shared" si="6"/>
        <v>---</v>
      </c>
      <c r="B193" s="158" t="str">
        <f t="shared" si="7"/>
        <v>---</v>
      </c>
      <c r="C193" s="49">
        <f>SUMIF(Расклады!X:X,A193&amp;"+"&amp;B193,Расклады!A:A)+SUMIF(Расклады!X:X,B193&amp;"+"&amp;A193,Расклады!K:K)+SUMIF(Расклады!AA:AA,A193&amp;"+"&amp;B193,Расклады!M:M)+SUMIF(Расклады!AA:AA,B193&amp;"+"&amp;A193,Расклады!W:W)</f>
        <v>0</v>
      </c>
      <c r="D193" s="154">
        <f>COUNTIF(Расклады!X:AA,A193&amp;"+"&amp;B193)+COUNTIF(Расклады!X:AA,B193&amp;"+"&amp;A193)</f>
        <v>0</v>
      </c>
      <c r="E193" s="157" t="b">
        <f>IF(D193=2,MATCH(C193,{-40000,-6.9999999999,-2.9999999999,3,7,40000},1)/2-0.5,IF(D193=3,MATCH(C193,{-40000,-9.9999999999,-6.9999999999,-2.9999999999,3,7,10,40000},1)/2-0.5,IF(D193=4,MATCH(C193,{-40000,-12.9999999999,-9.9999999999,-6.9999999999,-2.9999999999,3,7,10,13,40000},1)/2-0.5)))</f>
        <v>0</v>
      </c>
      <c r="F193" s="156">
        <f>SUMIF(Расклады!X:X,A193&amp;"+"&amp;B193,Расклады!Y:Y)+SUMIF(Расклады!X:X,B193&amp;"+"&amp;A193,Расклады!Z:Z)+SUMIF(Расклады!AA:AA,A193&amp;"+"&amp;B193,Расклады!AB:AB)+SUMIF(Расклады!AA:AA,B193&amp;"+"&amp;A193,Расклады!AC:AC)</f>
        <v>0</v>
      </c>
    </row>
    <row r="194" spans="1:6" ht="12.75">
      <c r="A194" s="141" t="str">
        <f t="shared" si="6"/>
        <v>---</v>
      </c>
      <c r="B194" s="158" t="str">
        <f t="shared" si="7"/>
        <v>---</v>
      </c>
      <c r="C194" s="49">
        <f>SUMIF(Расклады!X:X,A194&amp;"+"&amp;B194,Расклады!A:A)+SUMIF(Расклады!X:X,B194&amp;"+"&amp;A194,Расклады!K:K)+SUMIF(Расклады!AA:AA,A194&amp;"+"&amp;B194,Расклады!M:M)+SUMIF(Расклады!AA:AA,B194&amp;"+"&amp;A194,Расклады!W:W)</f>
        <v>0</v>
      </c>
      <c r="D194" s="154">
        <f>COUNTIF(Расклады!X:AA,A194&amp;"+"&amp;B194)+COUNTIF(Расклады!X:AA,B194&amp;"+"&amp;A194)</f>
        <v>0</v>
      </c>
      <c r="E194" s="157" t="b">
        <f>IF(D194=2,MATCH(C194,{-40000,-6.9999999999,-2.9999999999,3,7,40000},1)/2-0.5,IF(D194=3,MATCH(C194,{-40000,-9.9999999999,-6.9999999999,-2.9999999999,3,7,10,40000},1)/2-0.5,IF(D194=4,MATCH(C194,{-40000,-12.9999999999,-9.9999999999,-6.9999999999,-2.9999999999,3,7,10,13,40000},1)/2-0.5)))</f>
        <v>0</v>
      </c>
      <c r="F194" s="156">
        <f>SUMIF(Расклады!X:X,A194&amp;"+"&amp;B194,Расклады!Y:Y)+SUMIF(Расклады!X:X,B194&amp;"+"&amp;A194,Расклады!Z:Z)+SUMIF(Расклады!AA:AA,A194&amp;"+"&amp;B194,Расклады!AB:AB)+SUMIF(Расклады!AA:AA,B194&amp;"+"&amp;A194,Расклады!AC:AC)</f>
        <v>0</v>
      </c>
    </row>
    <row r="195" spans="1:6" ht="12.75">
      <c r="A195" s="141" t="str">
        <f t="shared" si="6"/>
        <v>---</v>
      </c>
      <c r="B195" s="158" t="str">
        <f t="shared" si="7"/>
        <v>---</v>
      </c>
      <c r="C195" s="49">
        <f>SUMIF(Расклады!X:X,A195&amp;"+"&amp;B195,Расклады!A:A)+SUMIF(Расклады!X:X,B195&amp;"+"&amp;A195,Расклады!K:K)+SUMIF(Расклады!AA:AA,A195&amp;"+"&amp;B195,Расклады!M:M)+SUMIF(Расклады!AA:AA,B195&amp;"+"&amp;A195,Расклады!W:W)</f>
        <v>0</v>
      </c>
      <c r="D195" s="154">
        <f>COUNTIF(Расклады!X:AA,A195&amp;"+"&amp;B195)+COUNTIF(Расклады!X:AA,B195&amp;"+"&amp;A195)</f>
        <v>0</v>
      </c>
      <c r="E195" s="157" t="b">
        <f>IF(D195=2,MATCH(C195,{-40000,-6.9999999999,-2.9999999999,3,7,40000},1)/2-0.5,IF(D195=3,MATCH(C195,{-40000,-9.9999999999,-6.9999999999,-2.9999999999,3,7,10,40000},1)/2-0.5,IF(D195=4,MATCH(C195,{-40000,-12.9999999999,-9.9999999999,-6.9999999999,-2.9999999999,3,7,10,13,40000},1)/2-0.5)))</f>
        <v>0</v>
      </c>
      <c r="F195" s="156">
        <f>SUMIF(Расклады!X:X,A195&amp;"+"&amp;B195,Расклады!Y:Y)+SUMIF(Расклады!X:X,B195&amp;"+"&amp;A195,Расклады!Z:Z)+SUMIF(Расклады!AA:AA,A195&amp;"+"&amp;B195,Расклады!AB:AB)+SUMIF(Расклады!AA:AA,B195&amp;"+"&amp;A195,Расклады!AC:AC)</f>
        <v>0</v>
      </c>
    </row>
    <row r="196" spans="1:6" ht="12.75">
      <c r="A196" s="141" t="str">
        <f t="shared" si="6"/>
        <v>---</v>
      </c>
      <c r="B196" s="158" t="str">
        <f t="shared" si="7"/>
        <v>---</v>
      </c>
      <c r="C196" s="49">
        <f>SUMIF(Расклады!X:X,A196&amp;"+"&amp;B196,Расклады!A:A)+SUMIF(Расклады!X:X,B196&amp;"+"&amp;A196,Расклады!K:K)+SUMIF(Расклады!AA:AA,A196&amp;"+"&amp;B196,Расклады!M:M)+SUMIF(Расклады!AA:AA,B196&amp;"+"&amp;A196,Расклады!W:W)</f>
        <v>0</v>
      </c>
      <c r="D196" s="154">
        <f>COUNTIF(Расклады!X:AA,A196&amp;"+"&amp;B196)+COUNTIF(Расклады!X:AA,B196&amp;"+"&amp;A196)</f>
        <v>0</v>
      </c>
      <c r="E196" s="157" t="b">
        <f>IF(D196=2,MATCH(C196,{-40000,-6.9999999999,-2.9999999999,3,7,40000},1)/2-0.5,IF(D196=3,MATCH(C196,{-40000,-9.9999999999,-6.9999999999,-2.9999999999,3,7,10,40000},1)/2-0.5,IF(D196=4,MATCH(C196,{-40000,-12.9999999999,-9.9999999999,-6.9999999999,-2.9999999999,3,7,10,13,40000},1)/2-0.5)))</f>
        <v>0</v>
      </c>
      <c r="F196" s="156">
        <f>SUMIF(Расклады!X:X,A196&amp;"+"&amp;B196,Расклады!Y:Y)+SUMIF(Расклады!X:X,B196&amp;"+"&amp;A196,Расклады!Z:Z)+SUMIF(Расклады!AA:AA,A196&amp;"+"&amp;B196,Расклады!AB:AB)+SUMIF(Расклады!AA:AA,B196&amp;"+"&amp;A196,Расклады!AC:AC)</f>
        <v>0</v>
      </c>
    </row>
    <row r="197" spans="1:6" ht="12.75">
      <c r="A197" s="141" t="str">
        <f t="shared" si="6"/>
        <v>---</v>
      </c>
      <c r="B197" s="158" t="str">
        <f t="shared" si="7"/>
        <v>---</v>
      </c>
      <c r="C197" s="49">
        <f>SUMIF(Расклады!X:X,A197&amp;"+"&amp;B197,Расклады!A:A)+SUMIF(Расклады!X:X,B197&amp;"+"&amp;A197,Расклады!K:K)+SUMIF(Расклады!AA:AA,A197&amp;"+"&amp;B197,Расклады!M:M)+SUMIF(Расклады!AA:AA,B197&amp;"+"&amp;A197,Расклады!W:W)</f>
        <v>0</v>
      </c>
      <c r="D197" s="154">
        <f>COUNTIF(Расклады!X:AA,A197&amp;"+"&amp;B197)+COUNTIF(Расклады!X:AA,B197&amp;"+"&amp;A197)</f>
        <v>0</v>
      </c>
      <c r="E197" s="157" t="b">
        <f>IF(D197=2,MATCH(C197,{-40000,-6.9999999999,-2.9999999999,3,7,40000},1)/2-0.5,IF(D197=3,MATCH(C197,{-40000,-9.9999999999,-6.9999999999,-2.9999999999,3,7,10,40000},1)/2-0.5,IF(D197=4,MATCH(C197,{-40000,-12.9999999999,-9.9999999999,-6.9999999999,-2.9999999999,3,7,10,13,40000},1)/2-0.5)))</f>
        <v>0</v>
      </c>
      <c r="F197" s="156">
        <f>SUMIF(Расклады!X:X,A197&amp;"+"&amp;B197,Расклады!Y:Y)+SUMIF(Расклады!X:X,B197&amp;"+"&amp;A197,Расклады!Z:Z)+SUMIF(Расклады!AA:AA,A197&amp;"+"&amp;B197,Расклады!AB:AB)+SUMIF(Расклады!AA:AA,B197&amp;"+"&amp;A197,Расклады!AC:AC)</f>
        <v>0</v>
      </c>
    </row>
    <row r="198" spans="1:6" ht="12.75">
      <c r="A198" s="141" t="str">
        <f t="shared" si="6"/>
        <v>---</v>
      </c>
      <c r="B198" s="158" t="str">
        <f t="shared" si="7"/>
        <v>---</v>
      </c>
      <c r="C198" s="49">
        <f>SUMIF(Расклады!X:X,A198&amp;"+"&amp;B198,Расклады!A:A)+SUMIF(Расклады!X:X,B198&amp;"+"&amp;A198,Расклады!K:K)+SUMIF(Расклады!AA:AA,A198&amp;"+"&amp;B198,Расклады!M:M)+SUMIF(Расклады!AA:AA,B198&amp;"+"&amp;A198,Расклады!W:W)</f>
        <v>0</v>
      </c>
      <c r="D198" s="154">
        <f>COUNTIF(Расклады!X:AA,A198&amp;"+"&amp;B198)+COUNTIF(Расклады!X:AA,B198&amp;"+"&amp;A198)</f>
        <v>0</v>
      </c>
      <c r="E198" s="157" t="b">
        <f>IF(D198=2,MATCH(C198,{-40000,-6.9999999999,-2.9999999999,3,7,40000},1)/2-0.5,IF(D198=3,MATCH(C198,{-40000,-9.9999999999,-6.9999999999,-2.9999999999,3,7,10,40000},1)/2-0.5,IF(D198=4,MATCH(C198,{-40000,-12.9999999999,-9.9999999999,-6.9999999999,-2.9999999999,3,7,10,13,40000},1)/2-0.5)))</f>
        <v>0</v>
      </c>
      <c r="F198" s="156">
        <f>SUMIF(Расклады!X:X,A198&amp;"+"&amp;B198,Расклады!Y:Y)+SUMIF(Расклады!X:X,B198&amp;"+"&amp;A198,Расклады!Z:Z)+SUMIF(Расклады!AA:AA,A198&amp;"+"&amp;B198,Расклады!AB:AB)+SUMIF(Расклады!AA:AA,B198&amp;"+"&amp;A198,Расклады!AC:AC)</f>
        <v>0</v>
      </c>
    </row>
    <row r="199" spans="1:6" ht="12.75">
      <c r="A199" s="141" t="str">
        <f t="shared" si="6"/>
        <v>---</v>
      </c>
      <c r="B199" s="158" t="str">
        <f t="shared" si="7"/>
        <v>---</v>
      </c>
      <c r="C199" s="49">
        <f>SUMIF(Расклады!X:X,A199&amp;"+"&amp;B199,Расклады!A:A)+SUMIF(Расклады!X:X,B199&amp;"+"&amp;A199,Расклады!K:K)+SUMIF(Расклады!AA:AA,A199&amp;"+"&amp;B199,Расклады!M:M)+SUMIF(Расклады!AA:AA,B199&amp;"+"&amp;A199,Расклады!W:W)</f>
        <v>0</v>
      </c>
      <c r="D199" s="154">
        <f>COUNTIF(Расклады!X:AA,A199&amp;"+"&amp;B199)+COUNTIF(Расклады!X:AA,B199&amp;"+"&amp;A199)</f>
        <v>0</v>
      </c>
      <c r="E199" s="157" t="b">
        <f>IF(D199=2,MATCH(C199,{-40000,-6.9999999999,-2.9999999999,3,7,40000},1)/2-0.5,IF(D199=3,MATCH(C199,{-40000,-9.9999999999,-6.9999999999,-2.9999999999,3,7,10,40000},1)/2-0.5,IF(D199=4,MATCH(C199,{-40000,-12.9999999999,-9.9999999999,-6.9999999999,-2.9999999999,3,7,10,13,40000},1)/2-0.5)))</f>
        <v>0</v>
      </c>
      <c r="F199" s="156">
        <f>SUMIF(Расклады!X:X,A199&amp;"+"&amp;B199,Расклады!Y:Y)+SUMIF(Расклады!X:X,B199&amp;"+"&amp;A199,Расклады!Z:Z)+SUMIF(Расклады!AA:AA,A199&amp;"+"&amp;B199,Расклады!AB:AB)+SUMIF(Расклады!AA:AA,B199&amp;"+"&amp;A199,Расклады!AC:AC)</f>
        <v>0</v>
      </c>
    </row>
    <row r="200" spans="1:6" ht="12.75">
      <c r="A200" s="141" t="str">
        <f t="shared" si="6"/>
        <v>---</v>
      </c>
      <c r="B200" s="158" t="str">
        <f t="shared" si="7"/>
        <v>---</v>
      </c>
      <c r="C200" s="49">
        <f>SUMIF(Расклады!X:X,A200&amp;"+"&amp;B200,Расклады!A:A)+SUMIF(Расклады!X:X,B200&amp;"+"&amp;A200,Расклады!K:K)+SUMIF(Расклады!AA:AA,A200&amp;"+"&amp;B200,Расклады!M:M)+SUMIF(Расклады!AA:AA,B200&amp;"+"&amp;A200,Расклады!W:W)</f>
        <v>0</v>
      </c>
      <c r="D200" s="154">
        <f>COUNTIF(Расклады!X:AA,A200&amp;"+"&amp;B200)+COUNTIF(Расклады!X:AA,B200&amp;"+"&amp;A200)</f>
        <v>0</v>
      </c>
      <c r="E200" s="157" t="b">
        <f>IF(D200=2,MATCH(C200,{-40000,-6.9999999999,-2.9999999999,3,7,40000},1)/2-0.5,IF(D200=3,MATCH(C200,{-40000,-9.9999999999,-6.9999999999,-2.9999999999,3,7,10,40000},1)/2-0.5,IF(D200=4,MATCH(C200,{-40000,-12.9999999999,-9.9999999999,-6.9999999999,-2.9999999999,3,7,10,13,40000},1)/2-0.5)))</f>
        <v>0</v>
      </c>
      <c r="F200" s="156">
        <f>SUMIF(Расклады!X:X,A200&amp;"+"&amp;B200,Расклады!Y:Y)+SUMIF(Расклады!X:X,B200&amp;"+"&amp;A200,Расклады!Z:Z)+SUMIF(Расклады!AA:AA,A200&amp;"+"&amp;B200,Расклады!AB:AB)+SUMIF(Расклады!AA:AA,B200&amp;"+"&amp;A200,Расклады!AC:AC)</f>
        <v>0</v>
      </c>
    </row>
    <row r="201" spans="1:6" ht="12.75">
      <c r="A201" s="141" t="str">
        <f t="shared" si="6"/>
        <v>---</v>
      </c>
      <c r="B201" s="158" t="str">
        <f t="shared" si="7"/>
        <v>---</v>
      </c>
      <c r="C201" s="49">
        <f>SUMIF(Расклады!X:X,A201&amp;"+"&amp;B201,Расклады!A:A)+SUMIF(Расклады!X:X,B201&amp;"+"&amp;A201,Расклады!K:K)+SUMIF(Расклады!AA:AA,A201&amp;"+"&amp;B201,Расклады!M:M)+SUMIF(Расклады!AA:AA,B201&amp;"+"&amp;A201,Расклады!W:W)</f>
        <v>0</v>
      </c>
      <c r="D201" s="154">
        <f>COUNTIF(Расклады!X:AA,A201&amp;"+"&amp;B201)+COUNTIF(Расклады!X:AA,B201&amp;"+"&amp;A201)</f>
        <v>0</v>
      </c>
      <c r="E201" s="157" t="b">
        <f>IF(D201=2,MATCH(C201,{-40000,-6.9999999999,-2.9999999999,3,7,40000},1)/2-0.5,IF(D201=3,MATCH(C201,{-40000,-9.9999999999,-6.9999999999,-2.9999999999,3,7,10,40000},1)/2-0.5,IF(D201=4,MATCH(C201,{-40000,-12.9999999999,-9.9999999999,-6.9999999999,-2.9999999999,3,7,10,13,40000},1)/2-0.5)))</f>
        <v>0</v>
      </c>
      <c r="F201" s="156">
        <f>SUMIF(Расклады!X:X,A201&amp;"+"&amp;B201,Расклады!Y:Y)+SUMIF(Расклады!X:X,B201&amp;"+"&amp;A201,Расклады!Z:Z)+SUMIF(Расклады!AA:AA,A201&amp;"+"&amp;B201,Расклады!AB:AB)+SUMIF(Расклады!AA:AA,B201&amp;"+"&amp;A201,Расклады!AC:AC)</f>
        <v>0</v>
      </c>
    </row>
    <row r="202" spans="1:6" ht="12.75">
      <c r="A202" s="141" t="str">
        <f t="shared" si="6"/>
        <v>---</v>
      </c>
      <c r="B202" s="158" t="str">
        <f t="shared" si="7"/>
        <v>---</v>
      </c>
      <c r="C202" s="49">
        <f>SUMIF(Расклады!X:X,A202&amp;"+"&amp;B202,Расклады!A:A)+SUMIF(Расклады!X:X,B202&amp;"+"&amp;A202,Расклады!K:K)+SUMIF(Расклады!AA:AA,A202&amp;"+"&amp;B202,Расклады!M:M)+SUMIF(Расклады!AA:AA,B202&amp;"+"&amp;A202,Расклады!W:W)</f>
        <v>0</v>
      </c>
      <c r="D202" s="154">
        <f>COUNTIF(Расклады!X:AA,A202&amp;"+"&amp;B202)+COUNTIF(Расклады!X:AA,B202&amp;"+"&amp;A202)</f>
        <v>0</v>
      </c>
      <c r="E202" s="157" t="b">
        <f>IF(D202=2,MATCH(C202,{-40000,-6.9999999999,-2.9999999999,3,7,40000},1)/2-0.5,IF(D202=3,MATCH(C202,{-40000,-9.9999999999,-6.9999999999,-2.9999999999,3,7,10,40000},1)/2-0.5,IF(D202=4,MATCH(C202,{-40000,-12.9999999999,-9.9999999999,-6.9999999999,-2.9999999999,3,7,10,13,40000},1)/2-0.5)))</f>
        <v>0</v>
      </c>
      <c r="F202" s="156">
        <f>SUMIF(Расклады!X:X,A202&amp;"+"&amp;B202,Расклады!Y:Y)+SUMIF(Расклады!X:X,B202&amp;"+"&amp;A202,Расклады!Z:Z)+SUMIF(Расклады!AA:AA,A202&amp;"+"&amp;B202,Расклады!AB:AB)+SUMIF(Расклады!AA:AA,B202&amp;"+"&amp;A202,Расклады!AC:AC)</f>
        <v>0</v>
      </c>
    </row>
    <row r="203" spans="1:6" ht="12.75">
      <c r="A203" s="141" t="str">
        <f t="shared" si="6"/>
        <v>---</v>
      </c>
      <c r="B203" s="158" t="str">
        <f t="shared" si="7"/>
        <v>---</v>
      </c>
      <c r="C203" s="49">
        <f>SUMIF(Расклады!X:X,A203&amp;"+"&amp;B203,Расклады!A:A)+SUMIF(Расклады!X:X,B203&amp;"+"&amp;A203,Расклады!K:K)+SUMIF(Расклады!AA:AA,A203&amp;"+"&amp;B203,Расклады!M:M)+SUMIF(Расклады!AA:AA,B203&amp;"+"&amp;A203,Расклады!W:W)</f>
        <v>0</v>
      </c>
      <c r="D203" s="154">
        <f>COUNTIF(Расклады!X:AA,A203&amp;"+"&amp;B203)+COUNTIF(Расклады!X:AA,B203&amp;"+"&amp;A203)</f>
        <v>0</v>
      </c>
      <c r="E203" s="157" t="b">
        <f>IF(D203=2,MATCH(C203,{-40000,-6.9999999999,-2.9999999999,3,7,40000},1)/2-0.5,IF(D203=3,MATCH(C203,{-40000,-9.9999999999,-6.9999999999,-2.9999999999,3,7,10,40000},1)/2-0.5,IF(D203=4,MATCH(C203,{-40000,-12.9999999999,-9.9999999999,-6.9999999999,-2.9999999999,3,7,10,13,40000},1)/2-0.5)))</f>
        <v>0</v>
      </c>
      <c r="F203" s="156">
        <f>SUMIF(Расклады!X:X,A203&amp;"+"&amp;B203,Расклады!Y:Y)+SUMIF(Расклады!X:X,B203&amp;"+"&amp;A203,Расклады!Z:Z)+SUMIF(Расклады!AA:AA,A203&amp;"+"&amp;B203,Расклады!AB:AB)+SUMIF(Расклады!AA:AA,B203&amp;"+"&amp;A203,Расклады!AC:AC)</f>
        <v>0</v>
      </c>
    </row>
    <row r="204" spans="1:6" ht="12.75">
      <c r="A204" s="141" t="str">
        <f t="shared" si="6"/>
        <v>---</v>
      </c>
      <c r="B204" s="158" t="str">
        <f t="shared" si="7"/>
        <v>---</v>
      </c>
      <c r="C204" s="49">
        <f>SUMIF(Расклады!X:X,A204&amp;"+"&amp;B204,Расклады!A:A)+SUMIF(Расклады!X:X,B204&amp;"+"&amp;A204,Расклады!K:K)+SUMIF(Расклады!AA:AA,A204&amp;"+"&amp;B204,Расклады!M:M)+SUMIF(Расклады!AA:AA,B204&amp;"+"&amp;A204,Расклады!W:W)</f>
        <v>0</v>
      </c>
      <c r="D204" s="154">
        <f>COUNTIF(Расклады!X:AA,A204&amp;"+"&amp;B204)+COUNTIF(Расклады!X:AA,B204&amp;"+"&amp;A204)</f>
        <v>0</v>
      </c>
      <c r="E204" s="157" t="b">
        <f>IF(D204=2,MATCH(C204,{-40000,-6.9999999999,-2.9999999999,3,7,40000},1)/2-0.5,IF(D204=3,MATCH(C204,{-40000,-9.9999999999,-6.9999999999,-2.9999999999,3,7,10,40000},1)/2-0.5,IF(D204=4,MATCH(C204,{-40000,-12.9999999999,-9.9999999999,-6.9999999999,-2.9999999999,3,7,10,13,40000},1)/2-0.5)))</f>
        <v>0</v>
      </c>
      <c r="F204" s="156">
        <f>SUMIF(Расклады!X:X,A204&amp;"+"&amp;B204,Расклады!Y:Y)+SUMIF(Расклады!X:X,B204&amp;"+"&amp;A204,Расклады!Z:Z)+SUMIF(Расклады!AA:AA,A204&amp;"+"&amp;B204,Расклады!AB:AB)+SUMIF(Расклады!AA:AA,B204&amp;"+"&amp;A204,Расклады!AC:AC)</f>
        <v>0</v>
      </c>
    </row>
    <row r="205" spans="1:6" ht="12.75">
      <c r="A205" s="141" t="str">
        <f t="shared" si="6"/>
        <v>---</v>
      </c>
      <c r="B205" s="158" t="str">
        <f t="shared" si="7"/>
        <v>---</v>
      </c>
      <c r="C205" s="49">
        <f>SUMIF(Расклады!X:X,A205&amp;"+"&amp;B205,Расклады!A:A)+SUMIF(Расклады!X:X,B205&amp;"+"&amp;A205,Расклады!K:K)+SUMIF(Расклады!AA:AA,A205&amp;"+"&amp;B205,Расклады!M:M)+SUMIF(Расклады!AA:AA,B205&amp;"+"&amp;A205,Расклады!W:W)</f>
        <v>0</v>
      </c>
      <c r="D205" s="154">
        <f>COUNTIF(Расклады!X:AA,A205&amp;"+"&amp;B205)+COUNTIF(Расклады!X:AA,B205&amp;"+"&amp;A205)</f>
        <v>0</v>
      </c>
      <c r="E205" s="157" t="b">
        <f>IF(D205=2,MATCH(C205,{-40000,-6.9999999999,-2.9999999999,3,7,40000},1)/2-0.5,IF(D205=3,MATCH(C205,{-40000,-9.9999999999,-6.9999999999,-2.9999999999,3,7,10,40000},1)/2-0.5,IF(D205=4,MATCH(C205,{-40000,-12.9999999999,-9.9999999999,-6.9999999999,-2.9999999999,3,7,10,13,40000},1)/2-0.5)))</f>
        <v>0</v>
      </c>
      <c r="F205" s="156">
        <f>SUMIF(Расклады!X:X,A205&amp;"+"&amp;B205,Расклады!Y:Y)+SUMIF(Расклады!X:X,B205&amp;"+"&amp;A205,Расклады!Z:Z)+SUMIF(Расклады!AA:AA,A205&amp;"+"&amp;B205,Расклады!AB:AB)+SUMIF(Расклады!AA:AA,B205&amp;"+"&amp;A205,Расклады!AC:AC)</f>
        <v>0</v>
      </c>
    </row>
    <row r="206" spans="1:6" ht="12.75">
      <c r="A206" s="141" t="str">
        <f t="shared" si="6"/>
        <v>---</v>
      </c>
      <c r="B206" s="158" t="str">
        <f t="shared" si="7"/>
        <v>---</v>
      </c>
      <c r="C206" s="49">
        <f>SUMIF(Расклады!X:X,A206&amp;"+"&amp;B206,Расклады!A:A)+SUMIF(Расклады!X:X,B206&amp;"+"&amp;A206,Расклады!K:K)+SUMIF(Расклады!AA:AA,A206&amp;"+"&amp;B206,Расклады!M:M)+SUMIF(Расклады!AA:AA,B206&amp;"+"&amp;A206,Расклады!W:W)</f>
        <v>0</v>
      </c>
      <c r="D206" s="154">
        <f>COUNTIF(Расклады!X:AA,A206&amp;"+"&amp;B206)+COUNTIF(Расклады!X:AA,B206&amp;"+"&amp;A206)</f>
        <v>0</v>
      </c>
      <c r="E206" s="157" t="b">
        <f>IF(D206=2,MATCH(C206,{-40000,-6.9999999999,-2.9999999999,3,7,40000},1)/2-0.5,IF(D206=3,MATCH(C206,{-40000,-9.9999999999,-6.9999999999,-2.9999999999,3,7,10,40000},1)/2-0.5,IF(D206=4,MATCH(C206,{-40000,-12.9999999999,-9.9999999999,-6.9999999999,-2.9999999999,3,7,10,13,40000},1)/2-0.5)))</f>
        <v>0</v>
      </c>
      <c r="F206" s="156">
        <f>SUMIF(Расклады!X:X,A206&amp;"+"&amp;B206,Расклады!Y:Y)+SUMIF(Расклады!X:X,B206&amp;"+"&amp;A206,Расклады!Z:Z)+SUMIF(Расклады!AA:AA,A206&amp;"+"&amp;B206,Расклады!AB:AB)+SUMIF(Расклады!AA:AA,B206&amp;"+"&amp;A206,Расклады!AC:AC)</f>
        <v>0</v>
      </c>
    </row>
    <row r="207" spans="1:6" ht="12.75">
      <c r="A207" s="141" t="str">
        <f t="shared" si="6"/>
        <v>---</v>
      </c>
      <c r="B207" s="158" t="str">
        <f t="shared" si="7"/>
        <v>---</v>
      </c>
      <c r="C207" s="49">
        <f>SUMIF(Расклады!X:X,A207&amp;"+"&amp;B207,Расклады!A:A)+SUMIF(Расклады!X:X,B207&amp;"+"&amp;A207,Расклады!K:K)+SUMIF(Расклады!AA:AA,A207&amp;"+"&amp;B207,Расклады!M:M)+SUMIF(Расклады!AA:AA,B207&amp;"+"&amp;A207,Расклады!W:W)</f>
        <v>0</v>
      </c>
      <c r="D207" s="154">
        <f>COUNTIF(Расклады!X:AA,A207&amp;"+"&amp;B207)+COUNTIF(Расклады!X:AA,B207&amp;"+"&amp;A207)</f>
        <v>0</v>
      </c>
      <c r="E207" s="157" t="b">
        <f>IF(D207=2,MATCH(C207,{-40000,-6.9999999999,-2.9999999999,3,7,40000},1)/2-0.5,IF(D207=3,MATCH(C207,{-40000,-9.9999999999,-6.9999999999,-2.9999999999,3,7,10,40000},1)/2-0.5,IF(D207=4,MATCH(C207,{-40000,-12.9999999999,-9.9999999999,-6.9999999999,-2.9999999999,3,7,10,13,40000},1)/2-0.5)))</f>
        <v>0</v>
      </c>
      <c r="F207" s="156">
        <f>SUMIF(Расклады!X:X,A207&amp;"+"&amp;B207,Расклады!Y:Y)+SUMIF(Расклады!X:X,B207&amp;"+"&amp;A207,Расклады!Z:Z)+SUMIF(Расклады!AA:AA,A207&amp;"+"&amp;B207,Расклады!AB:AB)+SUMIF(Расклады!AA:AA,B207&amp;"+"&amp;A207,Расклады!AC:AC)</f>
        <v>0</v>
      </c>
    </row>
    <row r="208" spans="1:6" ht="12.75">
      <c r="A208" s="141" t="str">
        <f t="shared" si="6"/>
        <v>---</v>
      </c>
      <c r="B208" s="158" t="str">
        <f t="shared" si="7"/>
        <v>---</v>
      </c>
      <c r="C208" s="49">
        <f>SUMIF(Расклады!X:X,A208&amp;"+"&amp;B208,Расклады!A:A)+SUMIF(Расклады!X:X,B208&amp;"+"&amp;A208,Расклады!K:K)+SUMIF(Расклады!AA:AA,A208&amp;"+"&amp;B208,Расклады!M:M)+SUMIF(Расклады!AA:AA,B208&amp;"+"&amp;A208,Расклады!W:W)</f>
        <v>0</v>
      </c>
      <c r="D208" s="154">
        <f>COUNTIF(Расклады!X:AA,A208&amp;"+"&amp;B208)+COUNTIF(Расклады!X:AA,B208&amp;"+"&amp;A208)</f>
        <v>0</v>
      </c>
      <c r="E208" s="157" t="b">
        <f>IF(D208=2,MATCH(C208,{-40000,-6.9999999999,-2.9999999999,3,7,40000},1)/2-0.5,IF(D208=3,MATCH(C208,{-40000,-9.9999999999,-6.9999999999,-2.9999999999,3,7,10,40000},1)/2-0.5,IF(D208=4,MATCH(C208,{-40000,-12.9999999999,-9.9999999999,-6.9999999999,-2.9999999999,3,7,10,13,40000},1)/2-0.5)))</f>
        <v>0</v>
      </c>
      <c r="F208" s="156">
        <f>SUMIF(Расклады!X:X,A208&amp;"+"&amp;B208,Расклады!Y:Y)+SUMIF(Расклады!X:X,B208&amp;"+"&amp;A208,Расклады!Z:Z)+SUMIF(Расклады!AA:AA,A208&amp;"+"&amp;B208,Расклады!AB:AB)+SUMIF(Расклады!AA:AA,B208&amp;"+"&amp;A208,Расклады!AC:AC)</f>
        <v>0</v>
      </c>
    </row>
    <row r="209" spans="1:6" ht="12.75">
      <c r="A209" s="141" t="str">
        <f t="shared" si="6"/>
        <v>---</v>
      </c>
      <c r="B209" s="158" t="str">
        <f t="shared" si="7"/>
        <v>---</v>
      </c>
      <c r="C209" s="49">
        <f>SUMIF(Расклады!X:X,A209&amp;"+"&amp;B209,Расклады!A:A)+SUMIF(Расклады!X:X,B209&amp;"+"&amp;A209,Расклады!K:K)+SUMIF(Расклады!AA:AA,A209&amp;"+"&amp;B209,Расклады!M:M)+SUMIF(Расклады!AA:AA,B209&amp;"+"&amp;A209,Расклады!W:W)</f>
        <v>0</v>
      </c>
      <c r="D209" s="154">
        <f>COUNTIF(Расклады!X:AA,A209&amp;"+"&amp;B209)+COUNTIF(Расклады!X:AA,B209&amp;"+"&amp;A209)</f>
        <v>0</v>
      </c>
      <c r="E209" s="157" t="b">
        <f>IF(D209=2,MATCH(C209,{-40000,-6.9999999999,-2.9999999999,3,7,40000},1)/2-0.5,IF(D209=3,MATCH(C209,{-40000,-9.9999999999,-6.9999999999,-2.9999999999,3,7,10,40000},1)/2-0.5,IF(D209=4,MATCH(C209,{-40000,-12.9999999999,-9.9999999999,-6.9999999999,-2.9999999999,3,7,10,13,40000},1)/2-0.5)))</f>
        <v>0</v>
      </c>
      <c r="F209" s="156">
        <f>SUMIF(Расклады!X:X,A209&amp;"+"&amp;B209,Расклады!Y:Y)+SUMIF(Расклады!X:X,B209&amp;"+"&amp;A209,Расклады!Z:Z)+SUMIF(Расклады!AA:AA,A209&amp;"+"&amp;B209,Расклады!AB:AB)+SUMIF(Расклады!AA:AA,B209&amp;"+"&amp;A209,Расклады!AC:AC)</f>
        <v>0</v>
      </c>
    </row>
    <row r="210" spans="1:6" ht="12.75">
      <c r="A210" s="141" t="str">
        <f aca="true" t="shared" si="8" ref="A210:A273">IF(B210=1,A209+1,IF(B210="---","---",A209))</f>
        <v>---</v>
      </c>
      <c r="B210" s="158" t="str">
        <f aca="true" t="shared" si="9" ref="B210:B273">IF(B209="---","---",IF(AND(A209=A$1,B209+1=A$1),"---",IF(B209=A$1,1,IF(B209+1=A209,B209+2,B209+1))))</f>
        <v>---</v>
      </c>
      <c r="C210" s="49">
        <f>SUMIF(Расклады!X:X,A210&amp;"+"&amp;B210,Расклады!A:A)+SUMIF(Расклады!X:X,B210&amp;"+"&amp;A210,Расклады!K:K)+SUMIF(Расклады!AA:AA,A210&amp;"+"&amp;B210,Расклады!M:M)+SUMIF(Расклады!AA:AA,B210&amp;"+"&amp;A210,Расклады!W:W)</f>
        <v>0</v>
      </c>
      <c r="D210" s="154">
        <f>COUNTIF(Расклады!X:AA,A210&amp;"+"&amp;B210)+COUNTIF(Расклады!X:AA,B210&amp;"+"&amp;A210)</f>
        <v>0</v>
      </c>
      <c r="E210" s="157" t="b">
        <f>IF(D210=2,MATCH(C210,{-40000,-6.9999999999,-2.9999999999,3,7,40000},1)/2-0.5,IF(D210=3,MATCH(C210,{-40000,-9.9999999999,-6.9999999999,-2.9999999999,3,7,10,40000},1)/2-0.5,IF(D210=4,MATCH(C210,{-40000,-12.9999999999,-9.9999999999,-6.9999999999,-2.9999999999,3,7,10,13,40000},1)/2-0.5)))</f>
        <v>0</v>
      </c>
      <c r="F210" s="156">
        <f>SUMIF(Расклады!X:X,A210&amp;"+"&amp;B210,Расклады!Y:Y)+SUMIF(Расклады!X:X,B210&amp;"+"&amp;A210,Расклады!Z:Z)+SUMIF(Расклады!AA:AA,A210&amp;"+"&amp;B210,Расклады!AB:AB)+SUMIF(Расклады!AA:AA,B210&amp;"+"&amp;A210,Расклады!AC:AC)</f>
        <v>0</v>
      </c>
    </row>
    <row r="211" spans="1:6" ht="12.75">
      <c r="A211" s="141" t="str">
        <f t="shared" si="8"/>
        <v>---</v>
      </c>
      <c r="B211" s="158" t="str">
        <f t="shared" si="9"/>
        <v>---</v>
      </c>
      <c r="C211" s="49">
        <f>SUMIF(Расклады!X:X,A211&amp;"+"&amp;B211,Расклады!A:A)+SUMIF(Расклады!X:X,B211&amp;"+"&amp;A211,Расклады!K:K)+SUMIF(Расклады!AA:AA,A211&amp;"+"&amp;B211,Расклады!M:M)+SUMIF(Расклады!AA:AA,B211&amp;"+"&amp;A211,Расклады!W:W)</f>
        <v>0</v>
      </c>
      <c r="D211" s="154">
        <f>COUNTIF(Расклады!X:AA,A211&amp;"+"&amp;B211)+COUNTIF(Расклады!X:AA,B211&amp;"+"&amp;A211)</f>
        <v>0</v>
      </c>
      <c r="E211" s="157" t="b">
        <f>IF(D211=2,MATCH(C211,{-40000,-6.9999999999,-2.9999999999,3,7,40000},1)/2-0.5,IF(D211=3,MATCH(C211,{-40000,-9.9999999999,-6.9999999999,-2.9999999999,3,7,10,40000},1)/2-0.5,IF(D211=4,MATCH(C211,{-40000,-12.9999999999,-9.9999999999,-6.9999999999,-2.9999999999,3,7,10,13,40000},1)/2-0.5)))</f>
        <v>0</v>
      </c>
      <c r="F211" s="156">
        <f>SUMIF(Расклады!X:X,A211&amp;"+"&amp;B211,Расклады!Y:Y)+SUMIF(Расклады!X:X,B211&amp;"+"&amp;A211,Расклады!Z:Z)+SUMIF(Расклады!AA:AA,A211&amp;"+"&amp;B211,Расклады!AB:AB)+SUMIF(Расклады!AA:AA,B211&amp;"+"&amp;A211,Расклады!AC:AC)</f>
        <v>0</v>
      </c>
    </row>
    <row r="212" spans="1:6" ht="12.75">
      <c r="A212" s="141" t="str">
        <f t="shared" si="8"/>
        <v>---</v>
      </c>
      <c r="B212" s="158" t="str">
        <f t="shared" si="9"/>
        <v>---</v>
      </c>
      <c r="C212" s="49">
        <f>SUMIF(Расклады!X:X,A212&amp;"+"&amp;B212,Расклады!A:A)+SUMIF(Расклады!X:X,B212&amp;"+"&amp;A212,Расклады!K:K)+SUMIF(Расклады!AA:AA,A212&amp;"+"&amp;B212,Расклады!M:M)+SUMIF(Расклады!AA:AA,B212&amp;"+"&amp;A212,Расклады!W:W)</f>
        <v>0</v>
      </c>
      <c r="D212" s="154">
        <f>COUNTIF(Расклады!X:AA,A212&amp;"+"&amp;B212)+COUNTIF(Расклады!X:AA,B212&amp;"+"&amp;A212)</f>
        <v>0</v>
      </c>
      <c r="E212" s="157" t="b">
        <f>IF(D212=2,MATCH(C212,{-40000,-6.9999999999,-2.9999999999,3,7,40000},1)/2-0.5,IF(D212=3,MATCH(C212,{-40000,-9.9999999999,-6.9999999999,-2.9999999999,3,7,10,40000},1)/2-0.5,IF(D212=4,MATCH(C212,{-40000,-12.9999999999,-9.9999999999,-6.9999999999,-2.9999999999,3,7,10,13,40000},1)/2-0.5)))</f>
        <v>0</v>
      </c>
      <c r="F212" s="156">
        <f>SUMIF(Расклады!X:X,A212&amp;"+"&amp;B212,Расклады!Y:Y)+SUMIF(Расклады!X:X,B212&amp;"+"&amp;A212,Расклады!Z:Z)+SUMIF(Расклады!AA:AA,A212&amp;"+"&amp;B212,Расклады!AB:AB)+SUMIF(Расклады!AA:AA,B212&amp;"+"&amp;A212,Расклады!AC:AC)</f>
        <v>0</v>
      </c>
    </row>
    <row r="213" spans="1:6" ht="12.75">
      <c r="A213" s="141" t="str">
        <f t="shared" si="8"/>
        <v>---</v>
      </c>
      <c r="B213" s="158" t="str">
        <f t="shared" si="9"/>
        <v>---</v>
      </c>
      <c r="C213" s="49">
        <f>SUMIF(Расклады!X:X,A213&amp;"+"&amp;B213,Расклады!A:A)+SUMIF(Расклады!X:X,B213&amp;"+"&amp;A213,Расклады!K:K)+SUMIF(Расклады!AA:AA,A213&amp;"+"&amp;B213,Расклады!M:M)+SUMIF(Расклады!AA:AA,B213&amp;"+"&amp;A213,Расклады!W:W)</f>
        <v>0</v>
      </c>
      <c r="D213" s="154">
        <f>COUNTIF(Расклады!X:AA,A213&amp;"+"&amp;B213)+COUNTIF(Расклады!X:AA,B213&amp;"+"&amp;A213)</f>
        <v>0</v>
      </c>
      <c r="E213" s="157" t="b">
        <f>IF(D213=2,MATCH(C213,{-40000,-6.9999999999,-2.9999999999,3,7,40000},1)/2-0.5,IF(D213=3,MATCH(C213,{-40000,-9.9999999999,-6.9999999999,-2.9999999999,3,7,10,40000},1)/2-0.5,IF(D213=4,MATCH(C213,{-40000,-12.9999999999,-9.9999999999,-6.9999999999,-2.9999999999,3,7,10,13,40000},1)/2-0.5)))</f>
        <v>0</v>
      </c>
      <c r="F213" s="156">
        <f>SUMIF(Расклады!X:X,A213&amp;"+"&amp;B213,Расклады!Y:Y)+SUMIF(Расклады!X:X,B213&amp;"+"&amp;A213,Расклады!Z:Z)+SUMIF(Расклады!AA:AA,A213&amp;"+"&amp;B213,Расклады!AB:AB)+SUMIF(Расклады!AA:AA,B213&amp;"+"&amp;A213,Расклады!AC:AC)</f>
        <v>0</v>
      </c>
    </row>
    <row r="214" spans="1:6" ht="12.75">
      <c r="A214" s="141" t="str">
        <f t="shared" si="8"/>
        <v>---</v>
      </c>
      <c r="B214" s="158" t="str">
        <f t="shared" si="9"/>
        <v>---</v>
      </c>
      <c r="C214" s="49">
        <f>SUMIF(Расклады!X:X,A214&amp;"+"&amp;B214,Расклады!A:A)+SUMIF(Расклады!X:X,B214&amp;"+"&amp;A214,Расклады!K:K)+SUMIF(Расклады!AA:AA,A214&amp;"+"&amp;B214,Расклады!M:M)+SUMIF(Расклады!AA:AA,B214&amp;"+"&amp;A214,Расклады!W:W)</f>
        <v>0</v>
      </c>
      <c r="D214" s="154">
        <f>COUNTIF(Расклады!X:AA,A214&amp;"+"&amp;B214)+COUNTIF(Расклады!X:AA,B214&amp;"+"&amp;A214)</f>
        <v>0</v>
      </c>
      <c r="E214" s="157" t="b">
        <f>IF(D214=2,MATCH(C214,{-40000,-6.9999999999,-2.9999999999,3,7,40000},1)/2-0.5,IF(D214=3,MATCH(C214,{-40000,-9.9999999999,-6.9999999999,-2.9999999999,3,7,10,40000},1)/2-0.5,IF(D214=4,MATCH(C214,{-40000,-12.9999999999,-9.9999999999,-6.9999999999,-2.9999999999,3,7,10,13,40000},1)/2-0.5)))</f>
        <v>0</v>
      </c>
      <c r="F214" s="156">
        <f>SUMIF(Расклады!X:X,A214&amp;"+"&amp;B214,Расклады!Y:Y)+SUMIF(Расклады!X:X,B214&amp;"+"&amp;A214,Расклады!Z:Z)+SUMIF(Расклады!AA:AA,A214&amp;"+"&amp;B214,Расклады!AB:AB)+SUMIF(Расклады!AA:AA,B214&amp;"+"&amp;A214,Расклады!AC:AC)</f>
        <v>0</v>
      </c>
    </row>
    <row r="215" spans="1:6" ht="12.75">
      <c r="A215" s="141" t="str">
        <f t="shared" si="8"/>
        <v>---</v>
      </c>
      <c r="B215" s="158" t="str">
        <f t="shared" si="9"/>
        <v>---</v>
      </c>
      <c r="C215" s="49">
        <f>SUMIF(Расклады!X:X,A215&amp;"+"&amp;B215,Расклады!A:A)+SUMIF(Расклады!X:X,B215&amp;"+"&amp;A215,Расклады!K:K)+SUMIF(Расклады!AA:AA,A215&amp;"+"&amp;B215,Расклады!M:M)+SUMIF(Расклады!AA:AA,B215&amp;"+"&amp;A215,Расклады!W:W)</f>
        <v>0</v>
      </c>
      <c r="D215" s="154">
        <f>COUNTIF(Расклады!X:AA,A215&amp;"+"&amp;B215)+COUNTIF(Расклады!X:AA,B215&amp;"+"&amp;A215)</f>
        <v>0</v>
      </c>
      <c r="E215" s="157" t="b">
        <f>IF(D215=2,MATCH(C215,{-40000,-6.9999999999,-2.9999999999,3,7,40000},1)/2-0.5,IF(D215=3,MATCH(C215,{-40000,-9.9999999999,-6.9999999999,-2.9999999999,3,7,10,40000},1)/2-0.5,IF(D215=4,MATCH(C215,{-40000,-12.9999999999,-9.9999999999,-6.9999999999,-2.9999999999,3,7,10,13,40000},1)/2-0.5)))</f>
        <v>0</v>
      </c>
      <c r="F215" s="156">
        <f>SUMIF(Расклады!X:X,A215&amp;"+"&amp;B215,Расклады!Y:Y)+SUMIF(Расклады!X:X,B215&amp;"+"&amp;A215,Расклады!Z:Z)+SUMIF(Расклады!AA:AA,A215&amp;"+"&amp;B215,Расклады!AB:AB)+SUMIF(Расклады!AA:AA,B215&amp;"+"&amp;A215,Расклады!AC:AC)</f>
        <v>0</v>
      </c>
    </row>
    <row r="216" spans="1:6" ht="12.75">
      <c r="A216" s="141" t="str">
        <f t="shared" si="8"/>
        <v>---</v>
      </c>
      <c r="B216" s="158" t="str">
        <f t="shared" si="9"/>
        <v>---</v>
      </c>
      <c r="C216" s="49">
        <f>SUMIF(Расклады!X:X,A216&amp;"+"&amp;B216,Расклады!A:A)+SUMIF(Расклады!X:X,B216&amp;"+"&amp;A216,Расклады!K:K)+SUMIF(Расклады!AA:AA,A216&amp;"+"&amp;B216,Расклады!M:M)+SUMIF(Расклады!AA:AA,B216&amp;"+"&amp;A216,Расклады!W:W)</f>
        <v>0</v>
      </c>
      <c r="D216" s="154">
        <f>COUNTIF(Расклады!X:AA,A216&amp;"+"&amp;B216)+COUNTIF(Расклады!X:AA,B216&amp;"+"&amp;A216)</f>
        <v>0</v>
      </c>
      <c r="E216" s="157" t="b">
        <f>IF(D216=2,MATCH(C216,{-40000,-6.9999999999,-2.9999999999,3,7,40000},1)/2-0.5,IF(D216=3,MATCH(C216,{-40000,-9.9999999999,-6.9999999999,-2.9999999999,3,7,10,40000},1)/2-0.5,IF(D216=4,MATCH(C216,{-40000,-12.9999999999,-9.9999999999,-6.9999999999,-2.9999999999,3,7,10,13,40000},1)/2-0.5)))</f>
        <v>0</v>
      </c>
      <c r="F216" s="156">
        <f>SUMIF(Расклады!X:X,A216&amp;"+"&amp;B216,Расклады!Y:Y)+SUMIF(Расклады!X:X,B216&amp;"+"&amp;A216,Расклады!Z:Z)+SUMIF(Расклады!AA:AA,A216&amp;"+"&amp;B216,Расклады!AB:AB)+SUMIF(Расклады!AA:AA,B216&amp;"+"&amp;A216,Расклады!AC:AC)</f>
        <v>0</v>
      </c>
    </row>
    <row r="217" spans="1:6" ht="12.75">
      <c r="A217" s="141" t="str">
        <f t="shared" si="8"/>
        <v>---</v>
      </c>
      <c r="B217" s="158" t="str">
        <f t="shared" si="9"/>
        <v>---</v>
      </c>
      <c r="C217" s="49">
        <f>SUMIF(Расклады!X:X,A217&amp;"+"&amp;B217,Расклады!A:A)+SUMIF(Расклады!X:X,B217&amp;"+"&amp;A217,Расклады!K:K)+SUMIF(Расклады!AA:AA,A217&amp;"+"&amp;B217,Расклады!M:M)+SUMIF(Расклады!AA:AA,B217&amp;"+"&amp;A217,Расклады!W:W)</f>
        <v>0</v>
      </c>
      <c r="D217" s="154">
        <f>COUNTIF(Расклады!X:AA,A217&amp;"+"&amp;B217)+COUNTIF(Расклады!X:AA,B217&amp;"+"&amp;A217)</f>
        <v>0</v>
      </c>
      <c r="E217" s="157" t="b">
        <f>IF(D217=2,MATCH(C217,{-40000,-6.9999999999,-2.9999999999,3,7,40000},1)/2-0.5,IF(D217=3,MATCH(C217,{-40000,-9.9999999999,-6.9999999999,-2.9999999999,3,7,10,40000},1)/2-0.5,IF(D217=4,MATCH(C217,{-40000,-12.9999999999,-9.9999999999,-6.9999999999,-2.9999999999,3,7,10,13,40000},1)/2-0.5)))</f>
        <v>0</v>
      </c>
      <c r="F217" s="156">
        <f>SUMIF(Расклады!X:X,A217&amp;"+"&amp;B217,Расклады!Y:Y)+SUMIF(Расклады!X:X,B217&amp;"+"&amp;A217,Расклады!Z:Z)+SUMIF(Расклады!AA:AA,A217&amp;"+"&amp;B217,Расклады!AB:AB)+SUMIF(Расклады!AA:AA,B217&amp;"+"&amp;A217,Расклады!AC:AC)</f>
        <v>0</v>
      </c>
    </row>
    <row r="218" spans="1:6" ht="12.75">
      <c r="A218" s="141" t="str">
        <f t="shared" si="8"/>
        <v>---</v>
      </c>
      <c r="B218" s="158" t="str">
        <f t="shared" si="9"/>
        <v>---</v>
      </c>
      <c r="C218" s="49">
        <f>SUMIF(Расклады!X:X,A218&amp;"+"&amp;B218,Расклады!A:A)+SUMIF(Расклады!X:X,B218&amp;"+"&amp;A218,Расклады!K:K)+SUMIF(Расклады!AA:AA,A218&amp;"+"&amp;B218,Расклады!M:M)+SUMIF(Расклады!AA:AA,B218&amp;"+"&amp;A218,Расклады!W:W)</f>
        <v>0</v>
      </c>
      <c r="D218" s="154">
        <f>COUNTIF(Расклады!X:AA,A218&amp;"+"&amp;B218)+COUNTIF(Расклады!X:AA,B218&amp;"+"&amp;A218)</f>
        <v>0</v>
      </c>
      <c r="E218" s="157" t="b">
        <f>IF(D218=2,MATCH(C218,{-40000,-6.9999999999,-2.9999999999,3,7,40000},1)/2-0.5,IF(D218=3,MATCH(C218,{-40000,-9.9999999999,-6.9999999999,-2.9999999999,3,7,10,40000},1)/2-0.5,IF(D218=4,MATCH(C218,{-40000,-12.9999999999,-9.9999999999,-6.9999999999,-2.9999999999,3,7,10,13,40000},1)/2-0.5)))</f>
        <v>0</v>
      </c>
      <c r="F218" s="156">
        <f>SUMIF(Расклады!X:X,A218&amp;"+"&amp;B218,Расклады!Y:Y)+SUMIF(Расклады!X:X,B218&amp;"+"&amp;A218,Расклады!Z:Z)+SUMIF(Расклады!AA:AA,A218&amp;"+"&amp;B218,Расклады!AB:AB)+SUMIF(Расклады!AA:AA,B218&amp;"+"&amp;A218,Расклады!AC:AC)</f>
        <v>0</v>
      </c>
    </row>
    <row r="219" spans="1:6" ht="12.75">
      <c r="A219" s="141" t="str">
        <f t="shared" si="8"/>
        <v>---</v>
      </c>
      <c r="B219" s="158" t="str">
        <f t="shared" si="9"/>
        <v>---</v>
      </c>
      <c r="C219" s="49">
        <f>SUMIF(Расклады!X:X,A219&amp;"+"&amp;B219,Расклады!A:A)+SUMIF(Расклады!X:X,B219&amp;"+"&amp;A219,Расклады!K:K)+SUMIF(Расклады!AA:AA,A219&amp;"+"&amp;B219,Расклады!M:M)+SUMIF(Расклады!AA:AA,B219&amp;"+"&amp;A219,Расклады!W:W)</f>
        <v>0</v>
      </c>
      <c r="D219" s="154">
        <f>COUNTIF(Расклады!X:AA,A219&amp;"+"&amp;B219)+COUNTIF(Расклады!X:AA,B219&amp;"+"&amp;A219)</f>
        <v>0</v>
      </c>
      <c r="E219" s="157" t="b">
        <f>IF(D219=2,MATCH(C219,{-40000,-6.9999999999,-2.9999999999,3,7,40000},1)/2-0.5,IF(D219=3,MATCH(C219,{-40000,-9.9999999999,-6.9999999999,-2.9999999999,3,7,10,40000},1)/2-0.5,IF(D219=4,MATCH(C219,{-40000,-12.9999999999,-9.9999999999,-6.9999999999,-2.9999999999,3,7,10,13,40000},1)/2-0.5)))</f>
        <v>0</v>
      </c>
      <c r="F219" s="156">
        <f>SUMIF(Расклады!X:X,A219&amp;"+"&amp;B219,Расклады!Y:Y)+SUMIF(Расклады!X:X,B219&amp;"+"&amp;A219,Расклады!Z:Z)+SUMIF(Расклады!AA:AA,A219&amp;"+"&amp;B219,Расклады!AB:AB)+SUMIF(Расклады!AA:AA,B219&amp;"+"&amp;A219,Расклады!AC:AC)</f>
        <v>0</v>
      </c>
    </row>
    <row r="220" spans="1:6" ht="12.75">
      <c r="A220" s="141" t="str">
        <f t="shared" si="8"/>
        <v>---</v>
      </c>
      <c r="B220" s="158" t="str">
        <f t="shared" si="9"/>
        <v>---</v>
      </c>
      <c r="C220" s="49">
        <f>SUMIF(Расклады!X:X,A220&amp;"+"&amp;B220,Расклады!A:A)+SUMIF(Расклады!X:X,B220&amp;"+"&amp;A220,Расклады!K:K)+SUMIF(Расклады!AA:AA,A220&amp;"+"&amp;B220,Расклады!M:M)+SUMIF(Расклады!AA:AA,B220&amp;"+"&amp;A220,Расклады!W:W)</f>
        <v>0</v>
      </c>
      <c r="D220" s="154">
        <f>COUNTIF(Расклады!X:AA,A220&amp;"+"&amp;B220)+COUNTIF(Расклады!X:AA,B220&amp;"+"&amp;A220)</f>
        <v>0</v>
      </c>
      <c r="E220" s="157" t="b">
        <f>IF(D220=2,MATCH(C220,{-40000,-6.9999999999,-2.9999999999,3,7,40000},1)/2-0.5,IF(D220=3,MATCH(C220,{-40000,-9.9999999999,-6.9999999999,-2.9999999999,3,7,10,40000},1)/2-0.5,IF(D220=4,MATCH(C220,{-40000,-12.9999999999,-9.9999999999,-6.9999999999,-2.9999999999,3,7,10,13,40000},1)/2-0.5)))</f>
        <v>0</v>
      </c>
      <c r="F220" s="156">
        <f>SUMIF(Расклады!X:X,A220&amp;"+"&amp;B220,Расклады!Y:Y)+SUMIF(Расклады!X:X,B220&amp;"+"&amp;A220,Расклады!Z:Z)+SUMIF(Расклады!AA:AA,A220&amp;"+"&amp;B220,Расклады!AB:AB)+SUMIF(Расклады!AA:AA,B220&amp;"+"&amp;A220,Расклады!AC:AC)</f>
        <v>0</v>
      </c>
    </row>
    <row r="221" spans="1:6" ht="12.75">
      <c r="A221" s="141" t="str">
        <f t="shared" si="8"/>
        <v>---</v>
      </c>
      <c r="B221" s="158" t="str">
        <f t="shared" si="9"/>
        <v>---</v>
      </c>
      <c r="C221" s="49">
        <f>SUMIF(Расклады!X:X,A221&amp;"+"&amp;B221,Расклады!A:A)+SUMIF(Расклады!X:X,B221&amp;"+"&amp;A221,Расклады!K:K)+SUMIF(Расклады!AA:AA,A221&amp;"+"&amp;B221,Расклады!M:M)+SUMIF(Расклады!AA:AA,B221&amp;"+"&amp;A221,Расклады!W:W)</f>
        <v>0</v>
      </c>
      <c r="D221" s="154">
        <f>COUNTIF(Расклады!X:AA,A221&amp;"+"&amp;B221)+COUNTIF(Расклады!X:AA,B221&amp;"+"&amp;A221)</f>
        <v>0</v>
      </c>
      <c r="E221" s="157" t="b">
        <f>IF(D221=2,MATCH(C221,{-40000,-6.9999999999,-2.9999999999,3,7,40000},1)/2-0.5,IF(D221=3,MATCH(C221,{-40000,-9.9999999999,-6.9999999999,-2.9999999999,3,7,10,40000},1)/2-0.5,IF(D221=4,MATCH(C221,{-40000,-12.9999999999,-9.9999999999,-6.9999999999,-2.9999999999,3,7,10,13,40000},1)/2-0.5)))</f>
        <v>0</v>
      </c>
      <c r="F221" s="156">
        <f>SUMIF(Расклады!X:X,A221&amp;"+"&amp;B221,Расклады!Y:Y)+SUMIF(Расклады!X:X,B221&amp;"+"&amp;A221,Расклады!Z:Z)+SUMIF(Расклады!AA:AA,A221&amp;"+"&amp;B221,Расклады!AB:AB)+SUMIF(Расклады!AA:AA,B221&amp;"+"&amp;A221,Расклады!AC:AC)</f>
        <v>0</v>
      </c>
    </row>
    <row r="222" spans="1:6" ht="12.75">
      <c r="A222" s="141" t="str">
        <f t="shared" si="8"/>
        <v>---</v>
      </c>
      <c r="B222" s="158" t="str">
        <f t="shared" si="9"/>
        <v>---</v>
      </c>
      <c r="C222" s="49">
        <f>SUMIF(Расклады!X:X,A222&amp;"+"&amp;B222,Расклады!A:A)+SUMIF(Расклады!X:X,B222&amp;"+"&amp;A222,Расклады!K:K)+SUMIF(Расклады!AA:AA,A222&amp;"+"&amp;B222,Расклады!M:M)+SUMIF(Расклады!AA:AA,B222&amp;"+"&amp;A222,Расклады!W:W)</f>
        <v>0</v>
      </c>
      <c r="D222" s="154">
        <f>COUNTIF(Расклады!X:AA,A222&amp;"+"&amp;B222)+COUNTIF(Расклады!X:AA,B222&amp;"+"&amp;A222)</f>
        <v>0</v>
      </c>
      <c r="E222" s="157" t="b">
        <f>IF(D222=2,MATCH(C222,{-40000,-6.9999999999,-2.9999999999,3,7,40000},1)/2-0.5,IF(D222=3,MATCH(C222,{-40000,-9.9999999999,-6.9999999999,-2.9999999999,3,7,10,40000},1)/2-0.5,IF(D222=4,MATCH(C222,{-40000,-12.9999999999,-9.9999999999,-6.9999999999,-2.9999999999,3,7,10,13,40000},1)/2-0.5)))</f>
        <v>0</v>
      </c>
      <c r="F222" s="156">
        <f>SUMIF(Расклады!X:X,A222&amp;"+"&amp;B222,Расклады!Y:Y)+SUMIF(Расклады!X:X,B222&amp;"+"&amp;A222,Расклады!Z:Z)+SUMIF(Расклады!AA:AA,A222&amp;"+"&amp;B222,Расклады!AB:AB)+SUMIF(Расклады!AA:AA,B222&amp;"+"&amp;A222,Расклады!AC:AC)</f>
        <v>0</v>
      </c>
    </row>
    <row r="223" spans="1:6" ht="12.75">
      <c r="A223" s="141" t="str">
        <f t="shared" si="8"/>
        <v>---</v>
      </c>
      <c r="B223" s="158" t="str">
        <f t="shared" si="9"/>
        <v>---</v>
      </c>
      <c r="C223" s="49">
        <f>SUMIF(Расклады!X:X,A223&amp;"+"&amp;B223,Расклады!A:A)+SUMIF(Расклады!X:X,B223&amp;"+"&amp;A223,Расклады!K:K)+SUMIF(Расклады!AA:AA,A223&amp;"+"&amp;B223,Расклады!M:M)+SUMIF(Расклады!AA:AA,B223&amp;"+"&amp;A223,Расклады!W:W)</f>
        <v>0</v>
      </c>
      <c r="D223" s="154">
        <f>COUNTIF(Расклады!X:AA,A223&amp;"+"&amp;B223)+COUNTIF(Расклады!X:AA,B223&amp;"+"&amp;A223)</f>
        <v>0</v>
      </c>
      <c r="E223" s="157" t="b">
        <f>IF(D223=2,MATCH(C223,{-40000,-6.9999999999,-2.9999999999,3,7,40000},1)/2-0.5,IF(D223=3,MATCH(C223,{-40000,-9.9999999999,-6.9999999999,-2.9999999999,3,7,10,40000},1)/2-0.5,IF(D223=4,MATCH(C223,{-40000,-12.9999999999,-9.9999999999,-6.9999999999,-2.9999999999,3,7,10,13,40000},1)/2-0.5)))</f>
        <v>0</v>
      </c>
      <c r="F223" s="156">
        <f>SUMIF(Расклады!X:X,A223&amp;"+"&amp;B223,Расклады!Y:Y)+SUMIF(Расклады!X:X,B223&amp;"+"&amp;A223,Расклады!Z:Z)+SUMIF(Расклады!AA:AA,A223&amp;"+"&amp;B223,Расклады!AB:AB)+SUMIF(Расклады!AA:AA,B223&amp;"+"&amp;A223,Расклады!AC:AC)</f>
        <v>0</v>
      </c>
    </row>
    <row r="224" spans="1:6" ht="12.75">
      <c r="A224" s="141" t="str">
        <f t="shared" si="8"/>
        <v>---</v>
      </c>
      <c r="B224" s="158" t="str">
        <f t="shared" si="9"/>
        <v>---</v>
      </c>
      <c r="C224" s="49">
        <f>SUMIF(Расклады!X:X,A224&amp;"+"&amp;B224,Расклады!A:A)+SUMIF(Расклады!X:X,B224&amp;"+"&amp;A224,Расклады!K:K)+SUMIF(Расклады!AA:AA,A224&amp;"+"&amp;B224,Расклады!M:M)+SUMIF(Расклады!AA:AA,B224&amp;"+"&amp;A224,Расклады!W:W)</f>
        <v>0</v>
      </c>
      <c r="D224" s="154">
        <f>COUNTIF(Расклады!X:AA,A224&amp;"+"&amp;B224)+COUNTIF(Расклады!X:AA,B224&amp;"+"&amp;A224)</f>
        <v>0</v>
      </c>
      <c r="E224" s="157" t="b">
        <f>IF(D224=2,MATCH(C224,{-40000,-6.9999999999,-2.9999999999,3,7,40000},1)/2-0.5,IF(D224=3,MATCH(C224,{-40000,-9.9999999999,-6.9999999999,-2.9999999999,3,7,10,40000},1)/2-0.5,IF(D224=4,MATCH(C224,{-40000,-12.9999999999,-9.9999999999,-6.9999999999,-2.9999999999,3,7,10,13,40000},1)/2-0.5)))</f>
        <v>0</v>
      </c>
      <c r="F224" s="156">
        <f>SUMIF(Расклады!X:X,A224&amp;"+"&amp;B224,Расклады!Y:Y)+SUMIF(Расклады!X:X,B224&amp;"+"&amp;A224,Расклады!Z:Z)+SUMIF(Расклады!AA:AA,A224&amp;"+"&amp;B224,Расклады!AB:AB)+SUMIF(Расклады!AA:AA,B224&amp;"+"&amp;A224,Расклады!AC:AC)</f>
        <v>0</v>
      </c>
    </row>
    <row r="225" spans="1:6" ht="12.75">
      <c r="A225" s="141" t="str">
        <f t="shared" si="8"/>
        <v>---</v>
      </c>
      <c r="B225" s="158" t="str">
        <f t="shared" si="9"/>
        <v>---</v>
      </c>
      <c r="C225" s="49">
        <f>SUMIF(Расклады!X:X,A225&amp;"+"&amp;B225,Расклады!A:A)+SUMIF(Расклады!X:X,B225&amp;"+"&amp;A225,Расклады!K:K)+SUMIF(Расклады!AA:AA,A225&amp;"+"&amp;B225,Расклады!M:M)+SUMIF(Расклады!AA:AA,B225&amp;"+"&amp;A225,Расклады!W:W)</f>
        <v>0</v>
      </c>
      <c r="D225" s="154">
        <f>COUNTIF(Расклады!X:AA,A225&amp;"+"&amp;B225)+COUNTIF(Расклады!X:AA,B225&amp;"+"&amp;A225)</f>
        <v>0</v>
      </c>
      <c r="E225" s="157" t="b">
        <f>IF(D225=2,MATCH(C225,{-40000,-6.9999999999,-2.9999999999,3,7,40000},1)/2-0.5,IF(D225=3,MATCH(C225,{-40000,-9.9999999999,-6.9999999999,-2.9999999999,3,7,10,40000},1)/2-0.5,IF(D225=4,MATCH(C225,{-40000,-12.9999999999,-9.9999999999,-6.9999999999,-2.9999999999,3,7,10,13,40000},1)/2-0.5)))</f>
        <v>0</v>
      </c>
      <c r="F225" s="156">
        <f>SUMIF(Расклады!X:X,A225&amp;"+"&amp;B225,Расклады!Y:Y)+SUMIF(Расклады!X:X,B225&amp;"+"&amp;A225,Расклады!Z:Z)+SUMIF(Расклады!AA:AA,A225&amp;"+"&amp;B225,Расклады!AB:AB)+SUMIF(Расклады!AA:AA,B225&amp;"+"&amp;A225,Расклады!AC:AC)</f>
        <v>0</v>
      </c>
    </row>
    <row r="226" spans="1:6" ht="12.75">
      <c r="A226" s="141" t="str">
        <f t="shared" si="8"/>
        <v>---</v>
      </c>
      <c r="B226" s="158" t="str">
        <f t="shared" si="9"/>
        <v>---</v>
      </c>
      <c r="C226" s="49">
        <f>SUMIF(Расклады!X:X,A226&amp;"+"&amp;B226,Расклады!A:A)+SUMIF(Расклады!X:X,B226&amp;"+"&amp;A226,Расклады!K:K)+SUMIF(Расклады!AA:AA,A226&amp;"+"&amp;B226,Расклады!M:M)+SUMIF(Расклады!AA:AA,B226&amp;"+"&amp;A226,Расклады!W:W)</f>
        <v>0</v>
      </c>
      <c r="D226" s="154">
        <f>COUNTIF(Расклады!X:AA,A226&amp;"+"&amp;B226)+COUNTIF(Расклады!X:AA,B226&amp;"+"&amp;A226)</f>
        <v>0</v>
      </c>
      <c r="E226" s="157" t="b">
        <f>IF(D226=2,MATCH(C226,{-40000,-6.9999999999,-2.9999999999,3,7,40000},1)/2-0.5,IF(D226=3,MATCH(C226,{-40000,-9.9999999999,-6.9999999999,-2.9999999999,3,7,10,40000},1)/2-0.5,IF(D226=4,MATCH(C226,{-40000,-12.9999999999,-9.9999999999,-6.9999999999,-2.9999999999,3,7,10,13,40000},1)/2-0.5)))</f>
        <v>0</v>
      </c>
      <c r="F226" s="156">
        <f>SUMIF(Расклады!X:X,A226&amp;"+"&amp;B226,Расклады!Y:Y)+SUMIF(Расклады!X:X,B226&amp;"+"&amp;A226,Расклады!Z:Z)+SUMIF(Расклады!AA:AA,A226&amp;"+"&amp;B226,Расклады!AB:AB)+SUMIF(Расклады!AA:AA,B226&amp;"+"&amp;A226,Расклады!AC:AC)</f>
        <v>0</v>
      </c>
    </row>
    <row r="227" spans="1:6" ht="12.75">
      <c r="A227" s="141" t="str">
        <f t="shared" si="8"/>
        <v>---</v>
      </c>
      <c r="B227" s="158" t="str">
        <f t="shared" si="9"/>
        <v>---</v>
      </c>
      <c r="C227" s="49">
        <f>SUMIF(Расклады!X:X,A227&amp;"+"&amp;B227,Расклады!A:A)+SUMIF(Расклады!X:X,B227&amp;"+"&amp;A227,Расклады!K:K)+SUMIF(Расклады!AA:AA,A227&amp;"+"&amp;B227,Расклады!M:M)+SUMIF(Расклады!AA:AA,B227&amp;"+"&amp;A227,Расклады!W:W)</f>
        <v>0</v>
      </c>
      <c r="D227" s="154">
        <f>COUNTIF(Расклады!X:AA,A227&amp;"+"&amp;B227)+COUNTIF(Расклады!X:AA,B227&amp;"+"&amp;A227)</f>
        <v>0</v>
      </c>
      <c r="E227" s="157" t="b">
        <f>IF(D227=2,MATCH(C227,{-40000,-6.9999999999,-2.9999999999,3,7,40000},1)/2-0.5,IF(D227=3,MATCH(C227,{-40000,-9.9999999999,-6.9999999999,-2.9999999999,3,7,10,40000},1)/2-0.5,IF(D227=4,MATCH(C227,{-40000,-12.9999999999,-9.9999999999,-6.9999999999,-2.9999999999,3,7,10,13,40000},1)/2-0.5)))</f>
        <v>0</v>
      </c>
      <c r="F227" s="156">
        <f>SUMIF(Расклады!X:X,A227&amp;"+"&amp;B227,Расклады!Y:Y)+SUMIF(Расклады!X:X,B227&amp;"+"&amp;A227,Расклады!Z:Z)+SUMIF(Расклады!AA:AA,A227&amp;"+"&amp;B227,Расклады!AB:AB)+SUMIF(Расклады!AA:AA,B227&amp;"+"&amp;A227,Расклады!AC:AC)</f>
        <v>0</v>
      </c>
    </row>
    <row r="228" spans="1:6" ht="12.75">
      <c r="A228" s="141" t="str">
        <f t="shared" si="8"/>
        <v>---</v>
      </c>
      <c r="B228" s="158" t="str">
        <f t="shared" si="9"/>
        <v>---</v>
      </c>
      <c r="C228" s="49">
        <f>SUMIF(Расклады!X:X,A228&amp;"+"&amp;B228,Расклады!A:A)+SUMIF(Расклады!X:X,B228&amp;"+"&amp;A228,Расклады!K:K)+SUMIF(Расклады!AA:AA,A228&amp;"+"&amp;B228,Расклады!M:M)+SUMIF(Расклады!AA:AA,B228&amp;"+"&amp;A228,Расклады!W:W)</f>
        <v>0</v>
      </c>
      <c r="D228" s="154">
        <f>COUNTIF(Расклады!X:AA,A228&amp;"+"&amp;B228)+COUNTIF(Расклады!X:AA,B228&amp;"+"&amp;A228)</f>
        <v>0</v>
      </c>
      <c r="E228" s="157" t="b">
        <f>IF(D228=2,MATCH(C228,{-40000,-6.9999999999,-2.9999999999,3,7,40000},1)/2-0.5,IF(D228=3,MATCH(C228,{-40000,-9.9999999999,-6.9999999999,-2.9999999999,3,7,10,40000},1)/2-0.5,IF(D228=4,MATCH(C228,{-40000,-12.9999999999,-9.9999999999,-6.9999999999,-2.9999999999,3,7,10,13,40000},1)/2-0.5)))</f>
        <v>0</v>
      </c>
      <c r="F228" s="156">
        <f>SUMIF(Расклады!X:X,A228&amp;"+"&amp;B228,Расклады!Y:Y)+SUMIF(Расклады!X:X,B228&amp;"+"&amp;A228,Расклады!Z:Z)+SUMIF(Расклады!AA:AA,A228&amp;"+"&amp;B228,Расклады!AB:AB)+SUMIF(Расклады!AA:AA,B228&amp;"+"&amp;A228,Расклады!AC:AC)</f>
        <v>0</v>
      </c>
    </row>
    <row r="229" spans="1:6" ht="12.75">
      <c r="A229" s="141" t="str">
        <f t="shared" si="8"/>
        <v>---</v>
      </c>
      <c r="B229" s="158" t="str">
        <f t="shared" si="9"/>
        <v>---</v>
      </c>
      <c r="C229" s="49">
        <f>SUMIF(Расклады!X:X,A229&amp;"+"&amp;B229,Расклады!A:A)+SUMIF(Расклады!X:X,B229&amp;"+"&amp;A229,Расклады!K:K)+SUMIF(Расклады!AA:AA,A229&amp;"+"&amp;B229,Расклады!M:M)+SUMIF(Расклады!AA:AA,B229&amp;"+"&amp;A229,Расклады!W:W)</f>
        <v>0</v>
      </c>
      <c r="D229" s="154">
        <f>COUNTIF(Расклады!X:AA,A229&amp;"+"&amp;B229)+COUNTIF(Расклады!X:AA,B229&amp;"+"&amp;A229)</f>
        <v>0</v>
      </c>
      <c r="E229" s="157" t="b">
        <f>IF(D229=2,MATCH(C229,{-40000,-6.9999999999,-2.9999999999,3,7,40000},1)/2-0.5,IF(D229=3,MATCH(C229,{-40000,-9.9999999999,-6.9999999999,-2.9999999999,3,7,10,40000},1)/2-0.5,IF(D229=4,MATCH(C229,{-40000,-12.9999999999,-9.9999999999,-6.9999999999,-2.9999999999,3,7,10,13,40000},1)/2-0.5)))</f>
        <v>0</v>
      </c>
      <c r="F229" s="156">
        <f>SUMIF(Расклады!X:X,A229&amp;"+"&amp;B229,Расклады!Y:Y)+SUMIF(Расклады!X:X,B229&amp;"+"&amp;A229,Расклады!Z:Z)+SUMIF(Расклады!AA:AA,A229&amp;"+"&amp;B229,Расклады!AB:AB)+SUMIF(Расклады!AA:AA,B229&amp;"+"&amp;A229,Расклады!AC:AC)</f>
        <v>0</v>
      </c>
    </row>
    <row r="230" spans="1:6" ht="12.75">
      <c r="A230" s="141" t="str">
        <f t="shared" si="8"/>
        <v>---</v>
      </c>
      <c r="B230" s="158" t="str">
        <f t="shared" si="9"/>
        <v>---</v>
      </c>
      <c r="C230" s="49">
        <f>SUMIF(Расклады!X:X,A230&amp;"+"&amp;B230,Расклады!A:A)+SUMIF(Расклады!X:X,B230&amp;"+"&amp;A230,Расклады!K:K)+SUMIF(Расклады!AA:AA,A230&amp;"+"&amp;B230,Расклады!M:M)+SUMIF(Расклады!AA:AA,B230&amp;"+"&amp;A230,Расклады!W:W)</f>
        <v>0</v>
      </c>
      <c r="D230" s="154">
        <f>COUNTIF(Расклады!X:AA,A230&amp;"+"&amp;B230)+COUNTIF(Расклады!X:AA,B230&amp;"+"&amp;A230)</f>
        <v>0</v>
      </c>
      <c r="E230" s="157" t="b">
        <f>IF(D230=2,MATCH(C230,{-40000,-6.9999999999,-2.9999999999,3,7,40000},1)/2-0.5,IF(D230=3,MATCH(C230,{-40000,-9.9999999999,-6.9999999999,-2.9999999999,3,7,10,40000},1)/2-0.5,IF(D230=4,MATCH(C230,{-40000,-12.9999999999,-9.9999999999,-6.9999999999,-2.9999999999,3,7,10,13,40000},1)/2-0.5)))</f>
        <v>0</v>
      </c>
      <c r="F230" s="156">
        <f>SUMIF(Расклады!X:X,A230&amp;"+"&amp;B230,Расклады!Y:Y)+SUMIF(Расклады!X:X,B230&amp;"+"&amp;A230,Расклады!Z:Z)+SUMIF(Расклады!AA:AA,A230&amp;"+"&amp;B230,Расклады!AB:AB)+SUMIF(Расклады!AA:AA,B230&amp;"+"&amp;A230,Расклады!AC:AC)</f>
        <v>0</v>
      </c>
    </row>
    <row r="231" spans="1:6" ht="12.75">
      <c r="A231" s="141" t="str">
        <f t="shared" si="8"/>
        <v>---</v>
      </c>
      <c r="B231" s="158" t="str">
        <f t="shared" si="9"/>
        <v>---</v>
      </c>
      <c r="C231" s="49">
        <f>SUMIF(Расклады!X:X,A231&amp;"+"&amp;B231,Расклады!A:A)+SUMIF(Расклады!X:X,B231&amp;"+"&amp;A231,Расклады!K:K)+SUMIF(Расклады!AA:AA,A231&amp;"+"&amp;B231,Расклады!M:M)+SUMIF(Расклады!AA:AA,B231&amp;"+"&amp;A231,Расклады!W:W)</f>
        <v>0</v>
      </c>
      <c r="D231" s="154">
        <f>COUNTIF(Расклады!X:AA,A231&amp;"+"&amp;B231)+COUNTIF(Расклады!X:AA,B231&amp;"+"&amp;A231)</f>
        <v>0</v>
      </c>
      <c r="E231" s="157" t="b">
        <f>IF(D231=2,MATCH(C231,{-40000,-6.9999999999,-2.9999999999,3,7,40000},1)/2-0.5,IF(D231=3,MATCH(C231,{-40000,-9.9999999999,-6.9999999999,-2.9999999999,3,7,10,40000},1)/2-0.5,IF(D231=4,MATCH(C231,{-40000,-12.9999999999,-9.9999999999,-6.9999999999,-2.9999999999,3,7,10,13,40000},1)/2-0.5)))</f>
        <v>0</v>
      </c>
      <c r="F231" s="156">
        <f>SUMIF(Расклады!X:X,A231&amp;"+"&amp;B231,Расклады!Y:Y)+SUMIF(Расклады!X:X,B231&amp;"+"&amp;A231,Расклады!Z:Z)+SUMIF(Расклады!AA:AA,A231&amp;"+"&amp;B231,Расклады!AB:AB)+SUMIF(Расклады!AA:AA,B231&amp;"+"&amp;A231,Расклады!AC:AC)</f>
        <v>0</v>
      </c>
    </row>
    <row r="232" spans="1:6" ht="12.75">
      <c r="A232" s="141" t="str">
        <f t="shared" si="8"/>
        <v>---</v>
      </c>
      <c r="B232" s="158" t="str">
        <f t="shared" si="9"/>
        <v>---</v>
      </c>
      <c r="C232" s="49">
        <f>SUMIF(Расклады!X:X,A232&amp;"+"&amp;B232,Расклады!A:A)+SUMIF(Расклады!X:X,B232&amp;"+"&amp;A232,Расклады!K:K)+SUMIF(Расклады!AA:AA,A232&amp;"+"&amp;B232,Расклады!M:M)+SUMIF(Расклады!AA:AA,B232&amp;"+"&amp;A232,Расклады!W:W)</f>
        <v>0</v>
      </c>
      <c r="D232" s="154">
        <f>COUNTIF(Расклады!X:AA,A232&amp;"+"&amp;B232)+COUNTIF(Расклады!X:AA,B232&amp;"+"&amp;A232)</f>
        <v>0</v>
      </c>
      <c r="E232" s="157" t="b">
        <f>IF(D232=2,MATCH(C232,{-40000,-6.9999999999,-2.9999999999,3,7,40000},1)/2-0.5,IF(D232=3,MATCH(C232,{-40000,-9.9999999999,-6.9999999999,-2.9999999999,3,7,10,40000},1)/2-0.5,IF(D232=4,MATCH(C232,{-40000,-12.9999999999,-9.9999999999,-6.9999999999,-2.9999999999,3,7,10,13,40000},1)/2-0.5)))</f>
        <v>0</v>
      </c>
      <c r="F232" s="156">
        <f>SUMIF(Расклады!X:X,A232&amp;"+"&amp;B232,Расклады!Y:Y)+SUMIF(Расклады!X:X,B232&amp;"+"&amp;A232,Расклады!Z:Z)+SUMIF(Расклады!AA:AA,A232&amp;"+"&amp;B232,Расклады!AB:AB)+SUMIF(Расклады!AA:AA,B232&amp;"+"&amp;A232,Расклады!AC:AC)</f>
        <v>0</v>
      </c>
    </row>
    <row r="233" spans="1:6" ht="12.75">
      <c r="A233" s="141" t="str">
        <f t="shared" si="8"/>
        <v>---</v>
      </c>
      <c r="B233" s="158" t="str">
        <f t="shared" si="9"/>
        <v>---</v>
      </c>
      <c r="C233" s="49">
        <f>SUMIF(Расклады!X:X,A233&amp;"+"&amp;B233,Расклады!A:A)+SUMIF(Расклады!X:X,B233&amp;"+"&amp;A233,Расклады!K:K)+SUMIF(Расклады!AA:AA,A233&amp;"+"&amp;B233,Расклады!M:M)+SUMIF(Расклады!AA:AA,B233&amp;"+"&amp;A233,Расклады!W:W)</f>
        <v>0</v>
      </c>
      <c r="D233" s="154">
        <f>COUNTIF(Расклады!X:AA,A233&amp;"+"&amp;B233)+COUNTIF(Расклады!X:AA,B233&amp;"+"&amp;A233)</f>
        <v>0</v>
      </c>
      <c r="E233" s="157" t="b">
        <f>IF(D233=2,MATCH(C233,{-40000,-6.9999999999,-2.9999999999,3,7,40000},1)/2-0.5,IF(D233=3,MATCH(C233,{-40000,-9.9999999999,-6.9999999999,-2.9999999999,3,7,10,40000},1)/2-0.5,IF(D233=4,MATCH(C233,{-40000,-12.9999999999,-9.9999999999,-6.9999999999,-2.9999999999,3,7,10,13,40000},1)/2-0.5)))</f>
        <v>0</v>
      </c>
      <c r="F233" s="156">
        <f>SUMIF(Расклады!X:X,A233&amp;"+"&amp;B233,Расклады!Y:Y)+SUMIF(Расклады!X:X,B233&amp;"+"&amp;A233,Расклады!Z:Z)+SUMIF(Расклады!AA:AA,A233&amp;"+"&amp;B233,Расклады!AB:AB)+SUMIF(Расклады!AA:AA,B233&amp;"+"&amp;A233,Расклады!AC:AC)</f>
        <v>0</v>
      </c>
    </row>
    <row r="234" spans="1:6" ht="12.75">
      <c r="A234" s="141" t="str">
        <f t="shared" si="8"/>
        <v>---</v>
      </c>
      <c r="B234" s="158" t="str">
        <f t="shared" si="9"/>
        <v>---</v>
      </c>
      <c r="C234" s="49">
        <f>SUMIF(Расклады!X:X,A234&amp;"+"&amp;B234,Расклады!A:A)+SUMIF(Расклады!X:X,B234&amp;"+"&amp;A234,Расклады!K:K)+SUMIF(Расклады!AA:AA,A234&amp;"+"&amp;B234,Расклады!M:M)+SUMIF(Расклады!AA:AA,B234&amp;"+"&amp;A234,Расклады!W:W)</f>
        <v>0</v>
      </c>
      <c r="D234" s="154">
        <f>COUNTIF(Расклады!X:AA,A234&amp;"+"&amp;B234)+COUNTIF(Расклады!X:AA,B234&amp;"+"&amp;A234)</f>
        <v>0</v>
      </c>
      <c r="E234" s="157" t="b">
        <f>IF(D234=2,MATCH(C234,{-40000,-6.9999999999,-2.9999999999,3,7,40000},1)/2-0.5,IF(D234=3,MATCH(C234,{-40000,-9.9999999999,-6.9999999999,-2.9999999999,3,7,10,40000},1)/2-0.5,IF(D234=4,MATCH(C234,{-40000,-12.9999999999,-9.9999999999,-6.9999999999,-2.9999999999,3,7,10,13,40000},1)/2-0.5)))</f>
        <v>0</v>
      </c>
      <c r="F234" s="156">
        <f>SUMIF(Расклады!X:X,A234&amp;"+"&amp;B234,Расклады!Y:Y)+SUMIF(Расклады!X:X,B234&amp;"+"&amp;A234,Расклады!Z:Z)+SUMIF(Расклады!AA:AA,A234&amp;"+"&amp;B234,Расклады!AB:AB)+SUMIF(Расклады!AA:AA,B234&amp;"+"&amp;A234,Расклады!AC:AC)</f>
        <v>0</v>
      </c>
    </row>
    <row r="235" spans="1:6" ht="12.75">
      <c r="A235" s="141" t="str">
        <f t="shared" si="8"/>
        <v>---</v>
      </c>
      <c r="B235" s="158" t="str">
        <f t="shared" si="9"/>
        <v>---</v>
      </c>
      <c r="C235" s="49">
        <f>SUMIF(Расклады!X:X,A235&amp;"+"&amp;B235,Расклады!A:A)+SUMIF(Расклады!X:X,B235&amp;"+"&amp;A235,Расклады!K:K)+SUMIF(Расклады!AA:AA,A235&amp;"+"&amp;B235,Расклады!M:M)+SUMIF(Расклады!AA:AA,B235&amp;"+"&amp;A235,Расклады!W:W)</f>
        <v>0</v>
      </c>
      <c r="D235" s="154">
        <f>COUNTIF(Расклады!X:AA,A235&amp;"+"&amp;B235)+COUNTIF(Расклады!X:AA,B235&amp;"+"&amp;A235)</f>
        <v>0</v>
      </c>
      <c r="E235" s="157" t="b">
        <f>IF(D235=2,MATCH(C235,{-40000,-6.9999999999,-2.9999999999,3,7,40000},1)/2-0.5,IF(D235=3,MATCH(C235,{-40000,-9.9999999999,-6.9999999999,-2.9999999999,3,7,10,40000},1)/2-0.5,IF(D235=4,MATCH(C235,{-40000,-12.9999999999,-9.9999999999,-6.9999999999,-2.9999999999,3,7,10,13,40000},1)/2-0.5)))</f>
        <v>0</v>
      </c>
      <c r="F235" s="156">
        <f>SUMIF(Расклады!X:X,A235&amp;"+"&amp;B235,Расклады!Y:Y)+SUMIF(Расклады!X:X,B235&amp;"+"&amp;A235,Расклады!Z:Z)+SUMIF(Расклады!AA:AA,A235&amp;"+"&amp;B235,Расклады!AB:AB)+SUMIF(Расклады!AA:AA,B235&amp;"+"&amp;A235,Расклады!AC:AC)</f>
        <v>0</v>
      </c>
    </row>
    <row r="236" spans="1:6" ht="12.75">
      <c r="A236" s="141" t="str">
        <f t="shared" si="8"/>
        <v>---</v>
      </c>
      <c r="B236" s="158" t="str">
        <f t="shared" si="9"/>
        <v>---</v>
      </c>
      <c r="C236" s="49">
        <f>SUMIF(Расклады!X:X,A236&amp;"+"&amp;B236,Расклады!A:A)+SUMIF(Расклады!X:X,B236&amp;"+"&amp;A236,Расклады!K:K)+SUMIF(Расклады!AA:AA,A236&amp;"+"&amp;B236,Расклады!M:M)+SUMIF(Расклады!AA:AA,B236&amp;"+"&amp;A236,Расклады!W:W)</f>
        <v>0</v>
      </c>
      <c r="D236" s="154">
        <f>COUNTIF(Расклады!X:AA,A236&amp;"+"&amp;B236)+COUNTIF(Расклады!X:AA,B236&amp;"+"&amp;A236)</f>
        <v>0</v>
      </c>
      <c r="E236" s="157" t="b">
        <f>IF(D236=2,MATCH(C236,{-40000,-6.9999999999,-2.9999999999,3,7,40000},1)/2-0.5,IF(D236=3,MATCH(C236,{-40000,-9.9999999999,-6.9999999999,-2.9999999999,3,7,10,40000},1)/2-0.5,IF(D236=4,MATCH(C236,{-40000,-12.9999999999,-9.9999999999,-6.9999999999,-2.9999999999,3,7,10,13,40000},1)/2-0.5)))</f>
        <v>0</v>
      </c>
      <c r="F236" s="156">
        <f>SUMIF(Расклады!X:X,A236&amp;"+"&amp;B236,Расклады!Y:Y)+SUMIF(Расклады!X:X,B236&amp;"+"&amp;A236,Расклады!Z:Z)+SUMIF(Расклады!AA:AA,A236&amp;"+"&amp;B236,Расклады!AB:AB)+SUMIF(Расклады!AA:AA,B236&amp;"+"&amp;A236,Расклады!AC:AC)</f>
        <v>0</v>
      </c>
    </row>
    <row r="237" spans="1:6" ht="12.75">
      <c r="A237" s="141" t="str">
        <f t="shared" si="8"/>
        <v>---</v>
      </c>
      <c r="B237" s="158" t="str">
        <f t="shared" si="9"/>
        <v>---</v>
      </c>
      <c r="C237" s="49">
        <f>SUMIF(Расклады!X:X,A237&amp;"+"&amp;B237,Расклады!A:A)+SUMIF(Расклады!X:X,B237&amp;"+"&amp;A237,Расклады!K:K)+SUMIF(Расклады!AA:AA,A237&amp;"+"&amp;B237,Расклады!M:M)+SUMIF(Расклады!AA:AA,B237&amp;"+"&amp;A237,Расклады!W:W)</f>
        <v>0</v>
      </c>
      <c r="D237" s="154">
        <f>COUNTIF(Расклады!X:AA,A237&amp;"+"&amp;B237)+COUNTIF(Расклады!X:AA,B237&amp;"+"&amp;A237)</f>
        <v>0</v>
      </c>
      <c r="E237" s="157" t="b">
        <f>IF(D237=2,MATCH(C237,{-40000,-6.9999999999,-2.9999999999,3,7,40000},1)/2-0.5,IF(D237=3,MATCH(C237,{-40000,-9.9999999999,-6.9999999999,-2.9999999999,3,7,10,40000},1)/2-0.5,IF(D237=4,MATCH(C237,{-40000,-12.9999999999,-9.9999999999,-6.9999999999,-2.9999999999,3,7,10,13,40000},1)/2-0.5)))</f>
        <v>0</v>
      </c>
      <c r="F237" s="156">
        <f>SUMIF(Расклады!X:X,A237&amp;"+"&amp;B237,Расклады!Y:Y)+SUMIF(Расклады!X:X,B237&amp;"+"&amp;A237,Расклады!Z:Z)+SUMIF(Расклады!AA:AA,A237&amp;"+"&amp;B237,Расклады!AB:AB)+SUMIF(Расклады!AA:AA,B237&amp;"+"&amp;A237,Расклады!AC:AC)</f>
        <v>0</v>
      </c>
    </row>
    <row r="238" spans="1:6" ht="12.75">
      <c r="A238" s="141" t="str">
        <f t="shared" si="8"/>
        <v>---</v>
      </c>
      <c r="B238" s="158" t="str">
        <f t="shared" si="9"/>
        <v>---</v>
      </c>
      <c r="C238" s="49">
        <f>SUMIF(Расклады!X:X,A238&amp;"+"&amp;B238,Расклады!A:A)+SUMIF(Расклады!X:X,B238&amp;"+"&amp;A238,Расклады!K:K)+SUMIF(Расклады!AA:AA,A238&amp;"+"&amp;B238,Расклады!M:M)+SUMIF(Расклады!AA:AA,B238&amp;"+"&amp;A238,Расклады!W:W)</f>
        <v>0</v>
      </c>
      <c r="D238" s="154">
        <f>COUNTIF(Расклады!X:AA,A238&amp;"+"&amp;B238)+COUNTIF(Расклады!X:AA,B238&amp;"+"&amp;A238)</f>
        <v>0</v>
      </c>
      <c r="E238" s="157" t="b">
        <f>IF(D238=2,MATCH(C238,{-40000,-6.9999999999,-2.9999999999,3,7,40000},1)/2-0.5,IF(D238=3,MATCH(C238,{-40000,-9.9999999999,-6.9999999999,-2.9999999999,3,7,10,40000},1)/2-0.5,IF(D238=4,MATCH(C238,{-40000,-12.9999999999,-9.9999999999,-6.9999999999,-2.9999999999,3,7,10,13,40000},1)/2-0.5)))</f>
        <v>0</v>
      </c>
      <c r="F238" s="156">
        <f>SUMIF(Расклады!X:X,A238&amp;"+"&amp;B238,Расклады!Y:Y)+SUMIF(Расклады!X:X,B238&amp;"+"&amp;A238,Расклады!Z:Z)+SUMIF(Расклады!AA:AA,A238&amp;"+"&amp;B238,Расклады!AB:AB)+SUMIF(Расклады!AA:AA,B238&amp;"+"&amp;A238,Расклады!AC:AC)</f>
        <v>0</v>
      </c>
    </row>
    <row r="239" spans="1:6" ht="12.75">
      <c r="A239" s="141" t="str">
        <f t="shared" si="8"/>
        <v>---</v>
      </c>
      <c r="B239" s="158" t="str">
        <f t="shared" si="9"/>
        <v>---</v>
      </c>
      <c r="C239" s="49">
        <f>SUMIF(Расклады!X:X,A239&amp;"+"&amp;B239,Расклады!A:A)+SUMIF(Расклады!X:X,B239&amp;"+"&amp;A239,Расклады!K:K)+SUMIF(Расклады!AA:AA,A239&amp;"+"&amp;B239,Расклады!M:M)+SUMIF(Расклады!AA:AA,B239&amp;"+"&amp;A239,Расклады!W:W)</f>
        <v>0</v>
      </c>
      <c r="D239" s="154">
        <f>COUNTIF(Расклады!X:AA,A239&amp;"+"&amp;B239)+COUNTIF(Расклады!X:AA,B239&amp;"+"&amp;A239)</f>
        <v>0</v>
      </c>
      <c r="E239" s="157" t="b">
        <f>IF(D239=2,MATCH(C239,{-40000,-6.9999999999,-2.9999999999,3,7,40000},1)/2-0.5,IF(D239=3,MATCH(C239,{-40000,-9.9999999999,-6.9999999999,-2.9999999999,3,7,10,40000},1)/2-0.5,IF(D239=4,MATCH(C239,{-40000,-12.9999999999,-9.9999999999,-6.9999999999,-2.9999999999,3,7,10,13,40000},1)/2-0.5)))</f>
        <v>0</v>
      </c>
      <c r="F239" s="156">
        <f>SUMIF(Расклады!X:X,A239&amp;"+"&amp;B239,Расклады!Y:Y)+SUMIF(Расклады!X:X,B239&amp;"+"&amp;A239,Расклады!Z:Z)+SUMIF(Расклады!AA:AA,A239&amp;"+"&amp;B239,Расклады!AB:AB)+SUMIF(Расклады!AA:AA,B239&amp;"+"&amp;A239,Расклады!AC:AC)</f>
        <v>0</v>
      </c>
    </row>
    <row r="240" spans="1:6" ht="12.75">
      <c r="A240" s="141" t="str">
        <f t="shared" si="8"/>
        <v>---</v>
      </c>
      <c r="B240" s="158" t="str">
        <f t="shared" si="9"/>
        <v>---</v>
      </c>
      <c r="C240" s="49">
        <f>SUMIF(Расклады!X:X,A240&amp;"+"&amp;B240,Расклады!A:A)+SUMIF(Расклады!X:X,B240&amp;"+"&amp;A240,Расклады!K:K)+SUMIF(Расклады!AA:AA,A240&amp;"+"&amp;B240,Расклады!M:M)+SUMIF(Расклады!AA:AA,B240&amp;"+"&amp;A240,Расклады!W:W)</f>
        <v>0</v>
      </c>
      <c r="D240" s="154">
        <f>COUNTIF(Расклады!X:AA,A240&amp;"+"&amp;B240)+COUNTIF(Расклады!X:AA,B240&amp;"+"&amp;A240)</f>
        <v>0</v>
      </c>
      <c r="E240" s="157" t="b">
        <f>IF(D240=2,MATCH(C240,{-40000,-6.9999999999,-2.9999999999,3,7,40000},1)/2-0.5,IF(D240=3,MATCH(C240,{-40000,-9.9999999999,-6.9999999999,-2.9999999999,3,7,10,40000},1)/2-0.5,IF(D240=4,MATCH(C240,{-40000,-12.9999999999,-9.9999999999,-6.9999999999,-2.9999999999,3,7,10,13,40000},1)/2-0.5)))</f>
        <v>0</v>
      </c>
      <c r="F240" s="156">
        <f>SUMIF(Расклады!X:X,A240&amp;"+"&amp;B240,Расклады!Y:Y)+SUMIF(Расклады!X:X,B240&amp;"+"&amp;A240,Расклады!Z:Z)+SUMIF(Расклады!AA:AA,A240&amp;"+"&amp;B240,Расклады!AB:AB)+SUMIF(Расклады!AA:AA,B240&amp;"+"&amp;A240,Расклады!AC:AC)</f>
        <v>0</v>
      </c>
    </row>
    <row r="241" spans="1:6" ht="12.75">
      <c r="A241" s="141" t="str">
        <f t="shared" si="8"/>
        <v>---</v>
      </c>
      <c r="B241" s="158" t="str">
        <f t="shared" si="9"/>
        <v>---</v>
      </c>
      <c r="C241" s="49">
        <f>SUMIF(Расклады!X:X,A241&amp;"+"&amp;B241,Расклады!A:A)+SUMIF(Расклады!X:X,B241&amp;"+"&amp;A241,Расклады!K:K)+SUMIF(Расклады!AA:AA,A241&amp;"+"&amp;B241,Расклады!M:M)+SUMIF(Расклады!AA:AA,B241&amp;"+"&amp;A241,Расклады!W:W)</f>
        <v>0</v>
      </c>
      <c r="D241" s="154">
        <f>COUNTIF(Расклады!X:AA,A241&amp;"+"&amp;B241)+COUNTIF(Расклады!X:AA,B241&amp;"+"&amp;A241)</f>
        <v>0</v>
      </c>
      <c r="E241" s="157" t="b">
        <f>IF(D241=2,MATCH(C241,{-40000,-6.9999999999,-2.9999999999,3,7,40000},1)/2-0.5,IF(D241=3,MATCH(C241,{-40000,-9.9999999999,-6.9999999999,-2.9999999999,3,7,10,40000},1)/2-0.5,IF(D241=4,MATCH(C241,{-40000,-12.9999999999,-9.9999999999,-6.9999999999,-2.9999999999,3,7,10,13,40000},1)/2-0.5)))</f>
        <v>0</v>
      </c>
      <c r="F241" s="156">
        <f>SUMIF(Расклады!X:X,A241&amp;"+"&amp;B241,Расклады!Y:Y)+SUMIF(Расклады!X:X,B241&amp;"+"&amp;A241,Расклады!Z:Z)+SUMIF(Расклады!AA:AA,A241&amp;"+"&amp;B241,Расклады!AB:AB)+SUMIF(Расклады!AA:AA,B241&amp;"+"&amp;A241,Расклады!AC:AC)</f>
        <v>0</v>
      </c>
    </row>
    <row r="242" spans="1:6" ht="12.75">
      <c r="A242" s="141" t="str">
        <f t="shared" si="8"/>
        <v>---</v>
      </c>
      <c r="B242" s="158" t="str">
        <f t="shared" si="9"/>
        <v>---</v>
      </c>
      <c r="C242" s="49">
        <f>SUMIF(Расклады!X:X,A242&amp;"+"&amp;B242,Расклады!A:A)+SUMIF(Расклады!X:X,B242&amp;"+"&amp;A242,Расклады!K:K)+SUMIF(Расклады!AA:AA,A242&amp;"+"&amp;B242,Расклады!M:M)+SUMIF(Расклады!AA:AA,B242&amp;"+"&amp;A242,Расклады!W:W)</f>
        <v>0</v>
      </c>
      <c r="D242" s="154">
        <f>COUNTIF(Расклады!X:AA,A242&amp;"+"&amp;B242)+COUNTIF(Расклады!X:AA,B242&amp;"+"&amp;A242)</f>
        <v>0</v>
      </c>
      <c r="E242" s="157" t="b">
        <f>IF(D242=2,MATCH(C242,{-40000,-6.9999999999,-2.9999999999,3,7,40000},1)/2-0.5,IF(D242=3,MATCH(C242,{-40000,-9.9999999999,-6.9999999999,-2.9999999999,3,7,10,40000},1)/2-0.5,IF(D242=4,MATCH(C242,{-40000,-12.9999999999,-9.9999999999,-6.9999999999,-2.9999999999,3,7,10,13,40000},1)/2-0.5)))</f>
        <v>0</v>
      </c>
      <c r="F242" s="156">
        <f>SUMIF(Расклады!X:X,A242&amp;"+"&amp;B242,Расклады!Y:Y)+SUMIF(Расклады!X:X,B242&amp;"+"&amp;A242,Расклады!Z:Z)+SUMIF(Расклады!AA:AA,A242&amp;"+"&amp;B242,Расклады!AB:AB)+SUMIF(Расклады!AA:AA,B242&amp;"+"&amp;A242,Расклады!AC:AC)</f>
        <v>0</v>
      </c>
    </row>
    <row r="243" spans="1:6" ht="12.75">
      <c r="A243" s="141" t="str">
        <f t="shared" si="8"/>
        <v>---</v>
      </c>
      <c r="B243" s="158" t="str">
        <f t="shared" si="9"/>
        <v>---</v>
      </c>
      <c r="C243" s="49">
        <f>SUMIF(Расклады!X:X,A243&amp;"+"&amp;B243,Расклады!A:A)+SUMIF(Расклады!X:X,B243&amp;"+"&amp;A243,Расклады!K:K)+SUMIF(Расклады!AA:AA,A243&amp;"+"&amp;B243,Расклады!M:M)+SUMIF(Расклады!AA:AA,B243&amp;"+"&amp;A243,Расклады!W:W)</f>
        <v>0</v>
      </c>
      <c r="D243" s="154">
        <f>COUNTIF(Расклады!X:AA,A243&amp;"+"&amp;B243)+COUNTIF(Расклады!X:AA,B243&amp;"+"&amp;A243)</f>
        <v>0</v>
      </c>
      <c r="E243" s="157" t="b">
        <f>IF(D243=2,MATCH(C243,{-40000,-6.9999999999,-2.9999999999,3,7,40000},1)/2-0.5,IF(D243=3,MATCH(C243,{-40000,-9.9999999999,-6.9999999999,-2.9999999999,3,7,10,40000},1)/2-0.5,IF(D243=4,MATCH(C243,{-40000,-12.9999999999,-9.9999999999,-6.9999999999,-2.9999999999,3,7,10,13,40000},1)/2-0.5)))</f>
        <v>0</v>
      </c>
      <c r="F243" s="156">
        <f>SUMIF(Расклады!X:X,A243&amp;"+"&amp;B243,Расклады!Y:Y)+SUMIF(Расклады!X:X,B243&amp;"+"&amp;A243,Расклады!Z:Z)+SUMIF(Расклады!AA:AA,A243&amp;"+"&amp;B243,Расклады!AB:AB)+SUMIF(Расклады!AA:AA,B243&amp;"+"&amp;A243,Расклады!AC:AC)</f>
        <v>0</v>
      </c>
    </row>
    <row r="244" spans="1:6" ht="12.75">
      <c r="A244" s="141" t="str">
        <f t="shared" si="8"/>
        <v>---</v>
      </c>
      <c r="B244" s="158" t="str">
        <f t="shared" si="9"/>
        <v>---</v>
      </c>
      <c r="C244" s="49">
        <f>SUMIF(Расклады!X:X,A244&amp;"+"&amp;B244,Расклады!A:A)+SUMIF(Расклады!X:X,B244&amp;"+"&amp;A244,Расклады!K:K)+SUMIF(Расклады!AA:AA,A244&amp;"+"&amp;B244,Расклады!M:M)+SUMIF(Расклады!AA:AA,B244&amp;"+"&amp;A244,Расклады!W:W)</f>
        <v>0</v>
      </c>
      <c r="D244" s="154">
        <f>COUNTIF(Расклады!X:AA,A244&amp;"+"&amp;B244)+COUNTIF(Расклады!X:AA,B244&amp;"+"&amp;A244)</f>
        <v>0</v>
      </c>
      <c r="E244" s="157" t="b">
        <f>IF(D244=2,MATCH(C244,{-40000,-6.9999999999,-2.9999999999,3,7,40000},1)/2-0.5,IF(D244=3,MATCH(C244,{-40000,-9.9999999999,-6.9999999999,-2.9999999999,3,7,10,40000},1)/2-0.5,IF(D244=4,MATCH(C244,{-40000,-12.9999999999,-9.9999999999,-6.9999999999,-2.9999999999,3,7,10,13,40000},1)/2-0.5)))</f>
        <v>0</v>
      </c>
      <c r="F244" s="156">
        <f>SUMIF(Расклады!X:X,A244&amp;"+"&amp;B244,Расклады!Y:Y)+SUMIF(Расклады!X:X,B244&amp;"+"&amp;A244,Расклады!Z:Z)+SUMIF(Расклады!AA:AA,A244&amp;"+"&amp;B244,Расклады!AB:AB)+SUMIF(Расклады!AA:AA,B244&amp;"+"&amp;A244,Расклады!AC:AC)</f>
        <v>0</v>
      </c>
    </row>
    <row r="245" spans="1:6" ht="12.75">
      <c r="A245" s="141" t="str">
        <f t="shared" si="8"/>
        <v>---</v>
      </c>
      <c r="B245" s="158" t="str">
        <f t="shared" si="9"/>
        <v>---</v>
      </c>
      <c r="C245" s="49">
        <f>SUMIF(Расклады!X:X,A245&amp;"+"&amp;B245,Расклады!A:A)+SUMIF(Расклады!X:X,B245&amp;"+"&amp;A245,Расклады!K:K)+SUMIF(Расклады!AA:AA,A245&amp;"+"&amp;B245,Расклады!M:M)+SUMIF(Расклады!AA:AA,B245&amp;"+"&amp;A245,Расклады!W:W)</f>
        <v>0</v>
      </c>
      <c r="D245" s="154">
        <f>COUNTIF(Расклады!X:AA,A245&amp;"+"&amp;B245)+COUNTIF(Расклады!X:AA,B245&amp;"+"&amp;A245)</f>
        <v>0</v>
      </c>
      <c r="E245" s="157" t="b">
        <f>IF(D245=2,MATCH(C245,{-40000,-6.9999999999,-2.9999999999,3,7,40000},1)/2-0.5,IF(D245=3,MATCH(C245,{-40000,-9.9999999999,-6.9999999999,-2.9999999999,3,7,10,40000},1)/2-0.5,IF(D245=4,MATCH(C245,{-40000,-12.9999999999,-9.9999999999,-6.9999999999,-2.9999999999,3,7,10,13,40000},1)/2-0.5)))</f>
        <v>0</v>
      </c>
      <c r="F245" s="156">
        <f>SUMIF(Расклады!X:X,A245&amp;"+"&amp;B245,Расклады!Y:Y)+SUMIF(Расклады!X:X,B245&amp;"+"&amp;A245,Расклады!Z:Z)+SUMIF(Расклады!AA:AA,A245&amp;"+"&amp;B245,Расклады!AB:AB)+SUMIF(Расклады!AA:AA,B245&amp;"+"&amp;A245,Расклады!AC:AC)</f>
        <v>0</v>
      </c>
    </row>
    <row r="246" spans="1:6" ht="12.75">
      <c r="A246" s="141" t="str">
        <f t="shared" si="8"/>
        <v>---</v>
      </c>
      <c r="B246" s="158" t="str">
        <f t="shared" si="9"/>
        <v>---</v>
      </c>
      <c r="C246" s="49">
        <f>SUMIF(Расклады!X:X,A246&amp;"+"&amp;B246,Расклады!A:A)+SUMIF(Расклады!X:X,B246&amp;"+"&amp;A246,Расклады!K:K)+SUMIF(Расклады!AA:AA,A246&amp;"+"&amp;B246,Расклады!M:M)+SUMIF(Расклады!AA:AA,B246&amp;"+"&amp;A246,Расклады!W:W)</f>
        <v>0</v>
      </c>
      <c r="D246" s="154">
        <f>COUNTIF(Расклады!X:AA,A246&amp;"+"&amp;B246)+COUNTIF(Расклады!X:AA,B246&amp;"+"&amp;A246)</f>
        <v>0</v>
      </c>
      <c r="E246" s="157" t="b">
        <f>IF(D246=2,MATCH(C246,{-40000,-6.9999999999,-2.9999999999,3,7,40000},1)/2-0.5,IF(D246=3,MATCH(C246,{-40000,-9.9999999999,-6.9999999999,-2.9999999999,3,7,10,40000},1)/2-0.5,IF(D246=4,MATCH(C246,{-40000,-12.9999999999,-9.9999999999,-6.9999999999,-2.9999999999,3,7,10,13,40000},1)/2-0.5)))</f>
        <v>0</v>
      </c>
      <c r="F246" s="156">
        <f>SUMIF(Расклады!X:X,A246&amp;"+"&amp;B246,Расклады!Y:Y)+SUMIF(Расклады!X:X,B246&amp;"+"&amp;A246,Расклады!Z:Z)+SUMIF(Расклады!AA:AA,A246&amp;"+"&amp;B246,Расклады!AB:AB)+SUMIF(Расклады!AA:AA,B246&amp;"+"&amp;A246,Расклады!AC:AC)</f>
        <v>0</v>
      </c>
    </row>
    <row r="247" spans="1:6" ht="12.75">
      <c r="A247" s="141" t="str">
        <f t="shared" si="8"/>
        <v>---</v>
      </c>
      <c r="B247" s="158" t="str">
        <f t="shared" si="9"/>
        <v>---</v>
      </c>
      <c r="C247" s="49">
        <f>SUMIF(Расклады!X:X,A247&amp;"+"&amp;B247,Расклады!A:A)+SUMIF(Расклады!X:X,B247&amp;"+"&amp;A247,Расклады!K:K)+SUMIF(Расклады!AA:AA,A247&amp;"+"&amp;B247,Расклады!M:M)+SUMIF(Расклады!AA:AA,B247&amp;"+"&amp;A247,Расклады!W:W)</f>
        <v>0</v>
      </c>
      <c r="D247" s="154">
        <f>COUNTIF(Расклады!X:AA,A247&amp;"+"&amp;B247)+COUNTIF(Расклады!X:AA,B247&amp;"+"&amp;A247)</f>
        <v>0</v>
      </c>
      <c r="E247" s="157" t="b">
        <f>IF(D247=2,MATCH(C247,{-40000,-6.9999999999,-2.9999999999,3,7,40000},1)/2-0.5,IF(D247=3,MATCH(C247,{-40000,-9.9999999999,-6.9999999999,-2.9999999999,3,7,10,40000},1)/2-0.5,IF(D247=4,MATCH(C247,{-40000,-12.9999999999,-9.9999999999,-6.9999999999,-2.9999999999,3,7,10,13,40000},1)/2-0.5)))</f>
        <v>0</v>
      </c>
      <c r="F247" s="156">
        <f>SUMIF(Расклады!X:X,A247&amp;"+"&amp;B247,Расклады!Y:Y)+SUMIF(Расклады!X:X,B247&amp;"+"&amp;A247,Расклады!Z:Z)+SUMIF(Расклады!AA:AA,A247&amp;"+"&amp;B247,Расклады!AB:AB)+SUMIF(Расклады!AA:AA,B247&amp;"+"&amp;A247,Расклады!AC:AC)</f>
        <v>0</v>
      </c>
    </row>
    <row r="248" spans="1:6" ht="12.75">
      <c r="A248" s="141" t="str">
        <f t="shared" si="8"/>
        <v>---</v>
      </c>
      <c r="B248" s="158" t="str">
        <f t="shared" si="9"/>
        <v>---</v>
      </c>
      <c r="C248" s="49">
        <f>SUMIF(Расклады!X:X,A248&amp;"+"&amp;B248,Расклады!A:A)+SUMIF(Расклады!X:X,B248&amp;"+"&amp;A248,Расклады!K:K)+SUMIF(Расклады!AA:AA,A248&amp;"+"&amp;B248,Расклады!M:M)+SUMIF(Расклады!AA:AA,B248&amp;"+"&amp;A248,Расклады!W:W)</f>
        <v>0</v>
      </c>
      <c r="D248" s="154">
        <f>COUNTIF(Расклады!X:AA,A248&amp;"+"&amp;B248)+COUNTIF(Расклады!X:AA,B248&amp;"+"&amp;A248)</f>
        <v>0</v>
      </c>
      <c r="E248" s="157" t="b">
        <f>IF(D248=2,MATCH(C248,{-40000,-6.9999999999,-2.9999999999,3,7,40000},1)/2-0.5,IF(D248=3,MATCH(C248,{-40000,-9.9999999999,-6.9999999999,-2.9999999999,3,7,10,40000},1)/2-0.5,IF(D248=4,MATCH(C248,{-40000,-12.9999999999,-9.9999999999,-6.9999999999,-2.9999999999,3,7,10,13,40000},1)/2-0.5)))</f>
        <v>0</v>
      </c>
      <c r="F248" s="156">
        <f>SUMIF(Расклады!X:X,A248&amp;"+"&amp;B248,Расклады!Y:Y)+SUMIF(Расклады!X:X,B248&amp;"+"&amp;A248,Расклады!Z:Z)+SUMIF(Расклады!AA:AA,A248&amp;"+"&amp;B248,Расклады!AB:AB)+SUMIF(Расклады!AA:AA,B248&amp;"+"&amp;A248,Расклады!AC:AC)</f>
        <v>0</v>
      </c>
    </row>
    <row r="249" spans="1:6" ht="12.75">
      <c r="A249" s="141" t="str">
        <f t="shared" si="8"/>
        <v>---</v>
      </c>
      <c r="B249" s="158" t="str">
        <f t="shared" si="9"/>
        <v>---</v>
      </c>
      <c r="C249" s="49">
        <f>SUMIF(Расклады!X:X,A249&amp;"+"&amp;B249,Расклады!A:A)+SUMIF(Расклады!X:X,B249&amp;"+"&amp;A249,Расклады!K:K)+SUMIF(Расклады!AA:AA,A249&amp;"+"&amp;B249,Расклады!M:M)+SUMIF(Расклады!AA:AA,B249&amp;"+"&amp;A249,Расклады!W:W)</f>
        <v>0</v>
      </c>
      <c r="D249" s="154">
        <f>COUNTIF(Расклады!X:AA,A249&amp;"+"&amp;B249)+COUNTIF(Расклады!X:AA,B249&amp;"+"&amp;A249)</f>
        <v>0</v>
      </c>
      <c r="E249" s="157" t="b">
        <f>IF(D249=2,MATCH(C249,{-40000,-6.9999999999,-2.9999999999,3,7,40000},1)/2-0.5,IF(D249=3,MATCH(C249,{-40000,-9.9999999999,-6.9999999999,-2.9999999999,3,7,10,40000},1)/2-0.5,IF(D249=4,MATCH(C249,{-40000,-12.9999999999,-9.9999999999,-6.9999999999,-2.9999999999,3,7,10,13,40000},1)/2-0.5)))</f>
        <v>0</v>
      </c>
      <c r="F249" s="156">
        <f>SUMIF(Расклады!X:X,A249&amp;"+"&amp;B249,Расклады!Y:Y)+SUMIF(Расклады!X:X,B249&amp;"+"&amp;A249,Расклады!Z:Z)+SUMIF(Расклады!AA:AA,A249&amp;"+"&amp;B249,Расклады!AB:AB)+SUMIF(Расклады!AA:AA,B249&amp;"+"&amp;A249,Расклады!AC:AC)</f>
        <v>0</v>
      </c>
    </row>
    <row r="250" spans="1:6" ht="12.75">
      <c r="A250" s="141" t="str">
        <f t="shared" si="8"/>
        <v>---</v>
      </c>
      <c r="B250" s="158" t="str">
        <f t="shared" si="9"/>
        <v>---</v>
      </c>
      <c r="C250" s="49">
        <f>SUMIF(Расклады!X:X,A250&amp;"+"&amp;B250,Расклады!A:A)+SUMIF(Расклады!X:X,B250&amp;"+"&amp;A250,Расклады!K:K)+SUMIF(Расклады!AA:AA,A250&amp;"+"&amp;B250,Расклады!M:M)+SUMIF(Расклады!AA:AA,B250&amp;"+"&amp;A250,Расклады!W:W)</f>
        <v>0</v>
      </c>
      <c r="D250" s="154">
        <f>COUNTIF(Расклады!X:AA,A250&amp;"+"&amp;B250)+COUNTIF(Расклады!X:AA,B250&amp;"+"&amp;A250)</f>
        <v>0</v>
      </c>
      <c r="E250" s="157" t="b">
        <f>IF(D250=2,MATCH(C250,{-40000,-6.9999999999,-2.9999999999,3,7,40000},1)/2-0.5,IF(D250=3,MATCH(C250,{-40000,-9.9999999999,-6.9999999999,-2.9999999999,3,7,10,40000},1)/2-0.5,IF(D250=4,MATCH(C250,{-40000,-12.9999999999,-9.9999999999,-6.9999999999,-2.9999999999,3,7,10,13,40000},1)/2-0.5)))</f>
        <v>0</v>
      </c>
      <c r="F250" s="156">
        <f>SUMIF(Расклады!X:X,A250&amp;"+"&amp;B250,Расклады!Y:Y)+SUMIF(Расклады!X:X,B250&amp;"+"&amp;A250,Расклады!Z:Z)+SUMIF(Расклады!AA:AA,A250&amp;"+"&amp;B250,Расклады!AB:AB)+SUMIF(Расклады!AA:AA,B250&amp;"+"&amp;A250,Расклады!AC:AC)</f>
        <v>0</v>
      </c>
    </row>
    <row r="251" spans="1:6" ht="12.75">
      <c r="A251" s="141" t="str">
        <f t="shared" si="8"/>
        <v>---</v>
      </c>
      <c r="B251" s="158" t="str">
        <f t="shared" si="9"/>
        <v>---</v>
      </c>
      <c r="C251" s="49">
        <f>SUMIF(Расклады!X:X,A251&amp;"+"&amp;B251,Расклады!A:A)+SUMIF(Расклады!X:X,B251&amp;"+"&amp;A251,Расклады!K:K)+SUMIF(Расклады!AA:AA,A251&amp;"+"&amp;B251,Расклады!M:M)+SUMIF(Расклады!AA:AA,B251&amp;"+"&amp;A251,Расклады!W:W)</f>
        <v>0</v>
      </c>
      <c r="D251" s="154">
        <f>COUNTIF(Расклады!X:AA,A251&amp;"+"&amp;B251)+COUNTIF(Расклады!X:AA,B251&amp;"+"&amp;A251)</f>
        <v>0</v>
      </c>
      <c r="E251" s="157" t="b">
        <f>IF(D251=2,MATCH(C251,{-40000,-6.9999999999,-2.9999999999,3,7,40000},1)/2-0.5,IF(D251=3,MATCH(C251,{-40000,-9.9999999999,-6.9999999999,-2.9999999999,3,7,10,40000},1)/2-0.5,IF(D251=4,MATCH(C251,{-40000,-12.9999999999,-9.9999999999,-6.9999999999,-2.9999999999,3,7,10,13,40000},1)/2-0.5)))</f>
        <v>0</v>
      </c>
      <c r="F251" s="156">
        <f>SUMIF(Расклады!X:X,A251&amp;"+"&amp;B251,Расклады!Y:Y)+SUMIF(Расклады!X:X,B251&amp;"+"&amp;A251,Расклады!Z:Z)+SUMIF(Расклады!AA:AA,A251&amp;"+"&amp;B251,Расклады!AB:AB)+SUMIF(Расклады!AA:AA,B251&amp;"+"&amp;A251,Расклады!AC:AC)</f>
        <v>0</v>
      </c>
    </row>
    <row r="252" spans="1:6" ht="12.75">
      <c r="A252" s="141" t="str">
        <f t="shared" si="8"/>
        <v>---</v>
      </c>
      <c r="B252" s="158" t="str">
        <f t="shared" si="9"/>
        <v>---</v>
      </c>
      <c r="C252" s="49">
        <f>SUMIF(Расклады!X:X,A252&amp;"+"&amp;B252,Расклады!A:A)+SUMIF(Расклады!X:X,B252&amp;"+"&amp;A252,Расклады!K:K)+SUMIF(Расклады!AA:AA,A252&amp;"+"&amp;B252,Расклады!M:M)+SUMIF(Расклады!AA:AA,B252&amp;"+"&amp;A252,Расклады!W:W)</f>
        <v>0</v>
      </c>
      <c r="D252" s="154">
        <f>COUNTIF(Расклады!X:AA,A252&amp;"+"&amp;B252)+COUNTIF(Расклады!X:AA,B252&amp;"+"&amp;A252)</f>
        <v>0</v>
      </c>
      <c r="E252" s="157" t="b">
        <f>IF(D252=2,MATCH(C252,{-40000,-6.9999999999,-2.9999999999,3,7,40000},1)/2-0.5,IF(D252=3,MATCH(C252,{-40000,-9.9999999999,-6.9999999999,-2.9999999999,3,7,10,40000},1)/2-0.5,IF(D252=4,MATCH(C252,{-40000,-12.9999999999,-9.9999999999,-6.9999999999,-2.9999999999,3,7,10,13,40000},1)/2-0.5)))</f>
        <v>0</v>
      </c>
      <c r="F252" s="156">
        <f>SUMIF(Расклады!X:X,A252&amp;"+"&amp;B252,Расклады!Y:Y)+SUMIF(Расклады!X:X,B252&amp;"+"&amp;A252,Расклады!Z:Z)+SUMIF(Расклады!AA:AA,A252&amp;"+"&amp;B252,Расклады!AB:AB)+SUMIF(Расклады!AA:AA,B252&amp;"+"&amp;A252,Расклады!AC:AC)</f>
        <v>0</v>
      </c>
    </row>
    <row r="253" spans="1:6" ht="12.75">
      <c r="A253" s="141" t="str">
        <f t="shared" si="8"/>
        <v>---</v>
      </c>
      <c r="B253" s="158" t="str">
        <f t="shared" si="9"/>
        <v>---</v>
      </c>
      <c r="C253" s="49">
        <f>SUMIF(Расклады!X:X,A253&amp;"+"&amp;B253,Расклады!A:A)+SUMIF(Расклады!X:X,B253&amp;"+"&amp;A253,Расклады!K:K)+SUMIF(Расклады!AA:AA,A253&amp;"+"&amp;B253,Расклады!M:M)+SUMIF(Расклады!AA:AA,B253&amp;"+"&amp;A253,Расклады!W:W)</f>
        <v>0</v>
      </c>
      <c r="D253" s="154">
        <f>COUNTIF(Расклады!X:AA,A253&amp;"+"&amp;B253)+COUNTIF(Расклады!X:AA,B253&amp;"+"&amp;A253)</f>
        <v>0</v>
      </c>
      <c r="E253" s="157" t="b">
        <f>IF(D253=2,MATCH(C253,{-40000,-6.9999999999,-2.9999999999,3,7,40000},1)/2-0.5,IF(D253=3,MATCH(C253,{-40000,-9.9999999999,-6.9999999999,-2.9999999999,3,7,10,40000},1)/2-0.5,IF(D253=4,MATCH(C253,{-40000,-12.9999999999,-9.9999999999,-6.9999999999,-2.9999999999,3,7,10,13,40000},1)/2-0.5)))</f>
        <v>0</v>
      </c>
      <c r="F253" s="156">
        <f>SUMIF(Расклады!X:X,A253&amp;"+"&amp;B253,Расклады!Y:Y)+SUMIF(Расклады!X:X,B253&amp;"+"&amp;A253,Расклады!Z:Z)+SUMIF(Расклады!AA:AA,A253&amp;"+"&amp;B253,Расклады!AB:AB)+SUMIF(Расклады!AA:AA,B253&amp;"+"&amp;A253,Расклады!AC:AC)</f>
        <v>0</v>
      </c>
    </row>
    <row r="254" spans="1:6" ht="12.75">
      <c r="A254" s="141" t="str">
        <f t="shared" si="8"/>
        <v>---</v>
      </c>
      <c r="B254" s="158" t="str">
        <f t="shared" si="9"/>
        <v>---</v>
      </c>
      <c r="C254" s="49">
        <f>SUMIF(Расклады!X:X,A254&amp;"+"&amp;B254,Расклады!A:A)+SUMIF(Расклады!X:X,B254&amp;"+"&amp;A254,Расклады!K:K)+SUMIF(Расклады!AA:AA,A254&amp;"+"&amp;B254,Расклады!M:M)+SUMIF(Расклады!AA:AA,B254&amp;"+"&amp;A254,Расклады!W:W)</f>
        <v>0</v>
      </c>
      <c r="D254" s="154">
        <f>COUNTIF(Расклады!X:AA,A254&amp;"+"&amp;B254)+COUNTIF(Расклады!X:AA,B254&amp;"+"&amp;A254)</f>
        <v>0</v>
      </c>
      <c r="E254" s="157" t="b">
        <f>IF(D254=2,MATCH(C254,{-40000,-6.9999999999,-2.9999999999,3,7,40000},1)/2-0.5,IF(D254=3,MATCH(C254,{-40000,-9.9999999999,-6.9999999999,-2.9999999999,3,7,10,40000},1)/2-0.5,IF(D254=4,MATCH(C254,{-40000,-12.9999999999,-9.9999999999,-6.9999999999,-2.9999999999,3,7,10,13,40000},1)/2-0.5)))</f>
        <v>0</v>
      </c>
      <c r="F254" s="156">
        <f>SUMIF(Расклады!X:X,A254&amp;"+"&amp;B254,Расклады!Y:Y)+SUMIF(Расклады!X:X,B254&amp;"+"&amp;A254,Расклады!Z:Z)+SUMIF(Расклады!AA:AA,A254&amp;"+"&amp;B254,Расклады!AB:AB)+SUMIF(Расклады!AA:AA,B254&amp;"+"&amp;A254,Расклады!AC:AC)</f>
        <v>0</v>
      </c>
    </row>
    <row r="255" spans="1:6" ht="12.75">
      <c r="A255" s="141" t="str">
        <f t="shared" si="8"/>
        <v>---</v>
      </c>
      <c r="B255" s="158" t="str">
        <f t="shared" si="9"/>
        <v>---</v>
      </c>
      <c r="C255" s="49">
        <f>SUMIF(Расклады!X:X,A255&amp;"+"&amp;B255,Расклады!A:A)+SUMIF(Расклады!X:X,B255&amp;"+"&amp;A255,Расклады!K:K)+SUMIF(Расклады!AA:AA,A255&amp;"+"&amp;B255,Расклады!M:M)+SUMIF(Расклады!AA:AA,B255&amp;"+"&amp;A255,Расклады!W:W)</f>
        <v>0</v>
      </c>
      <c r="D255" s="154">
        <f>COUNTIF(Расклады!X:AA,A255&amp;"+"&amp;B255)+COUNTIF(Расклады!X:AA,B255&amp;"+"&amp;A255)</f>
        <v>0</v>
      </c>
      <c r="E255" s="157" t="b">
        <f>IF(D255=2,MATCH(C255,{-40000,-6.9999999999,-2.9999999999,3,7,40000},1)/2-0.5,IF(D255=3,MATCH(C255,{-40000,-9.9999999999,-6.9999999999,-2.9999999999,3,7,10,40000},1)/2-0.5,IF(D255=4,MATCH(C255,{-40000,-12.9999999999,-9.9999999999,-6.9999999999,-2.9999999999,3,7,10,13,40000},1)/2-0.5)))</f>
        <v>0</v>
      </c>
      <c r="F255" s="156">
        <f>SUMIF(Расклады!X:X,A255&amp;"+"&amp;B255,Расклады!Y:Y)+SUMIF(Расклады!X:X,B255&amp;"+"&amp;A255,Расклады!Z:Z)+SUMIF(Расклады!AA:AA,A255&amp;"+"&amp;B255,Расклады!AB:AB)+SUMIF(Расклады!AA:AA,B255&amp;"+"&amp;A255,Расклады!AC:AC)</f>
        <v>0</v>
      </c>
    </row>
    <row r="256" spans="1:6" ht="12.75">
      <c r="A256" s="141" t="str">
        <f t="shared" si="8"/>
        <v>---</v>
      </c>
      <c r="B256" s="158" t="str">
        <f t="shared" si="9"/>
        <v>---</v>
      </c>
      <c r="C256" s="49">
        <f>SUMIF(Расклады!X:X,A256&amp;"+"&amp;B256,Расклады!A:A)+SUMIF(Расклады!X:X,B256&amp;"+"&amp;A256,Расклады!K:K)+SUMIF(Расклады!AA:AA,A256&amp;"+"&amp;B256,Расклады!M:M)+SUMIF(Расклады!AA:AA,B256&amp;"+"&amp;A256,Расклады!W:W)</f>
        <v>0</v>
      </c>
      <c r="D256" s="154">
        <f>COUNTIF(Расклады!X:AA,A256&amp;"+"&amp;B256)+COUNTIF(Расклады!X:AA,B256&amp;"+"&amp;A256)</f>
        <v>0</v>
      </c>
      <c r="E256" s="157" t="b">
        <f>IF(D256=2,MATCH(C256,{-40000,-6.9999999999,-2.9999999999,3,7,40000},1)/2-0.5,IF(D256=3,MATCH(C256,{-40000,-9.9999999999,-6.9999999999,-2.9999999999,3,7,10,40000},1)/2-0.5,IF(D256=4,MATCH(C256,{-40000,-12.9999999999,-9.9999999999,-6.9999999999,-2.9999999999,3,7,10,13,40000},1)/2-0.5)))</f>
        <v>0</v>
      </c>
      <c r="F256" s="156">
        <f>SUMIF(Расклады!X:X,A256&amp;"+"&amp;B256,Расклады!Y:Y)+SUMIF(Расклады!X:X,B256&amp;"+"&amp;A256,Расклады!Z:Z)+SUMIF(Расклады!AA:AA,A256&amp;"+"&amp;B256,Расклады!AB:AB)+SUMIF(Расклады!AA:AA,B256&amp;"+"&amp;A256,Расклады!AC:AC)</f>
        <v>0</v>
      </c>
    </row>
    <row r="257" spans="1:6" ht="12.75">
      <c r="A257" s="141" t="str">
        <f t="shared" si="8"/>
        <v>---</v>
      </c>
      <c r="B257" s="158" t="str">
        <f t="shared" si="9"/>
        <v>---</v>
      </c>
      <c r="C257" s="49">
        <f>SUMIF(Расклады!X:X,A257&amp;"+"&amp;B257,Расклады!A:A)+SUMIF(Расклады!X:X,B257&amp;"+"&amp;A257,Расклады!K:K)+SUMIF(Расклады!AA:AA,A257&amp;"+"&amp;B257,Расклады!M:M)+SUMIF(Расклады!AA:AA,B257&amp;"+"&amp;A257,Расклады!W:W)</f>
        <v>0</v>
      </c>
      <c r="D257" s="154">
        <f>COUNTIF(Расклады!X:AA,A257&amp;"+"&amp;B257)+COUNTIF(Расклады!X:AA,B257&amp;"+"&amp;A257)</f>
        <v>0</v>
      </c>
      <c r="E257" s="157" t="b">
        <f>IF(D257=2,MATCH(C257,{-40000,-6.9999999999,-2.9999999999,3,7,40000},1)/2-0.5,IF(D257=3,MATCH(C257,{-40000,-9.9999999999,-6.9999999999,-2.9999999999,3,7,10,40000},1)/2-0.5,IF(D257=4,MATCH(C257,{-40000,-12.9999999999,-9.9999999999,-6.9999999999,-2.9999999999,3,7,10,13,40000},1)/2-0.5)))</f>
        <v>0</v>
      </c>
      <c r="F257" s="156">
        <f>SUMIF(Расклады!X:X,A257&amp;"+"&amp;B257,Расклады!Y:Y)+SUMIF(Расклады!X:X,B257&amp;"+"&amp;A257,Расклады!Z:Z)+SUMIF(Расклады!AA:AA,A257&amp;"+"&amp;B257,Расклады!AB:AB)+SUMIF(Расклады!AA:AA,B257&amp;"+"&amp;A257,Расклады!AC:AC)</f>
        <v>0</v>
      </c>
    </row>
    <row r="258" spans="1:6" ht="12.75">
      <c r="A258" s="141" t="str">
        <f t="shared" si="8"/>
        <v>---</v>
      </c>
      <c r="B258" s="158" t="str">
        <f t="shared" si="9"/>
        <v>---</v>
      </c>
      <c r="C258" s="49">
        <f>SUMIF(Расклады!X:X,A258&amp;"+"&amp;B258,Расклады!A:A)+SUMIF(Расклады!X:X,B258&amp;"+"&amp;A258,Расклады!K:K)+SUMIF(Расклады!AA:AA,A258&amp;"+"&amp;B258,Расклады!M:M)+SUMIF(Расклады!AA:AA,B258&amp;"+"&amp;A258,Расклады!W:W)</f>
        <v>0</v>
      </c>
      <c r="D258" s="154">
        <f>COUNTIF(Расклады!X:AA,A258&amp;"+"&amp;B258)+COUNTIF(Расклады!X:AA,B258&amp;"+"&amp;A258)</f>
        <v>0</v>
      </c>
      <c r="E258" s="157" t="b">
        <f>IF(D258=2,MATCH(C258,{-40000,-6.9999999999,-2.9999999999,3,7,40000},1)/2-0.5,IF(D258=3,MATCH(C258,{-40000,-9.9999999999,-6.9999999999,-2.9999999999,3,7,10,40000},1)/2-0.5,IF(D258=4,MATCH(C258,{-40000,-12.9999999999,-9.9999999999,-6.9999999999,-2.9999999999,3,7,10,13,40000},1)/2-0.5)))</f>
        <v>0</v>
      </c>
      <c r="F258" s="156">
        <f>SUMIF(Расклады!X:X,A258&amp;"+"&amp;B258,Расклады!Y:Y)+SUMIF(Расклады!X:X,B258&amp;"+"&amp;A258,Расклады!Z:Z)+SUMIF(Расклады!AA:AA,A258&amp;"+"&amp;B258,Расклады!AB:AB)+SUMIF(Расклады!AA:AA,B258&amp;"+"&amp;A258,Расклады!AC:AC)</f>
        <v>0</v>
      </c>
    </row>
    <row r="259" spans="1:6" ht="12.75">
      <c r="A259" s="141" t="str">
        <f t="shared" si="8"/>
        <v>---</v>
      </c>
      <c r="B259" s="158" t="str">
        <f t="shared" si="9"/>
        <v>---</v>
      </c>
      <c r="C259" s="49">
        <f>SUMIF(Расклады!X:X,A259&amp;"+"&amp;B259,Расклады!A:A)+SUMIF(Расклады!X:X,B259&amp;"+"&amp;A259,Расклады!K:K)+SUMIF(Расклады!AA:AA,A259&amp;"+"&amp;B259,Расклады!M:M)+SUMIF(Расклады!AA:AA,B259&amp;"+"&amp;A259,Расклады!W:W)</f>
        <v>0</v>
      </c>
      <c r="D259" s="154">
        <f>COUNTIF(Расклады!X:AA,A259&amp;"+"&amp;B259)+COUNTIF(Расклады!X:AA,B259&amp;"+"&amp;A259)</f>
        <v>0</v>
      </c>
      <c r="E259" s="157" t="b">
        <f>IF(D259=2,MATCH(C259,{-40000,-6.9999999999,-2.9999999999,3,7,40000},1)/2-0.5,IF(D259=3,MATCH(C259,{-40000,-9.9999999999,-6.9999999999,-2.9999999999,3,7,10,40000},1)/2-0.5,IF(D259=4,MATCH(C259,{-40000,-12.9999999999,-9.9999999999,-6.9999999999,-2.9999999999,3,7,10,13,40000},1)/2-0.5)))</f>
        <v>0</v>
      </c>
      <c r="F259" s="156">
        <f>SUMIF(Расклады!X:X,A259&amp;"+"&amp;B259,Расклады!Y:Y)+SUMIF(Расклады!X:X,B259&amp;"+"&amp;A259,Расклады!Z:Z)+SUMIF(Расклады!AA:AA,A259&amp;"+"&amp;B259,Расклады!AB:AB)+SUMIF(Расклады!AA:AA,B259&amp;"+"&amp;A259,Расклады!AC:AC)</f>
        <v>0</v>
      </c>
    </row>
    <row r="260" spans="1:6" ht="12.75">
      <c r="A260" s="141" t="str">
        <f t="shared" si="8"/>
        <v>---</v>
      </c>
      <c r="B260" s="158" t="str">
        <f t="shared" si="9"/>
        <v>---</v>
      </c>
      <c r="C260" s="49">
        <f>SUMIF(Расклады!X:X,A260&amp;"+"&amp;B260,Расклады!A:A)+SUMIF(Расклады!X:X,B260&amp;"+"&amp;A260,Расклады!K:K)+SUMIF(Расклады!AA:AA,A260&amp;"+"&amp;B260,Расклады!M:M)+SUMIF(Расклады!AA:AA,B260&amp;"+"&amp;A260,Расклады!W:W)</f>
        <v>0</v>
      </c>
      <c r="D260" s="154">
        <f>COUNTIF(Расклады!X:AA,A260&amp;"+"&amp;B260)+COUNTIF(Расклады!X:AA,B260&amp;"+"&amp;A260)</f>
        <v>0</v>
      </c>
      <c r="E260" s="157" t="b">
        <f>IF(D260=2,MATCH(C260,{-40000,-6.9999999999,-2.9999999999,3,7,40000},1)/2-0.5,IF(D260=3,MATCH(C260,{-40000,-9.9999999999,-6.9999999999,-2.9999999999,3,7,10,40000},1)/2-0.5,IF(D260=4,MATCH(C260,{-40000,-12.9999999999,-9.9999999999,-6.9999999999,-2.9999999999,3,7,10,13,40000},1)/2-0.5)))</f>
        <v>0</v>
      </c>
      <c r="F260" s="156">
        <f>SUMIF(Расклады!X:X,A260&amp;"+"&amp;B260,Расклады!Y:Y)+SUMIF(Расклады!X:X,B260&amp;"+"&amp;A260,Расклады!Z:Z)+SUMIF(Расклады!AA:AA,A260&amp;"+"&amp;B260,Расклады!AB:AB)+SUMIF(Расклады!AA:AA,B260&amp;"+"&amp;A260,Расклады!AC:AC)</f>
        <v>0</v>
      </c>
    </row>
    <row r="261" spans="1:6" ht="12.75">
      <c r="A261" s="141" t="str">
        <f t="shared" si="8"/>
        <v>---</v>
      </c>
      <c r="B261" s="158" t="str">
        <f t="shared" si="9"/>
        <v>---</v>
      </c>
      <c r="C261" s="49">
        <f>SUMIF(Расклады!X:X,A261&amp;"+"&amp;B261,Расклады!A:A)+SUMIF(Расклады!X:X,B261&amp;"+"&amp;A261,Расклады!K:K)+SUMIF(Расклады!AA:AA,A261&amp;"+"&amp;B261,Расклады!M:M)+SUMIF(Расклады!AA:AA,B261&amp;"+"&amp;A261,Расклады!W:W)</f>
        <v>0</v>
      </c>
      <c r="D261" s="154">
        <f>COUNTIF(Расклады!X:AA,A261&amp;"+"&amp;B261)+COUNTIF(Расклады!X:AA,B261&amp;"+"&amp;A261)</f>
        <v>0</v>
      </c>
      <c r="E261" s="157" t="b">
        <f>IF(D261=2,MATCH(C261,{-40000,-6.9999999999,-2.9999999999,3,7,40000},1)/2-0.5,IF(D261=3,MATCH(C261,{-40000,-9.9999999999,-6.9999999999,-2.9999999999,3,7,10,40000},1)/2-0.5,IF(D261=4,MATCH(C261,{-40000,-12.9999999999,-9.9999999999,-6.9999999999,-2.9999999999,3,7,10,13,40000},1)/2-0.5)))</f>
        <v>0</v>
      </c>
      <c r="F261" s="156">
        <f>SUMIF(Расклады!X:X,A261&amp;"+"&amp;B261,Расклады!Y:Y)+SUMIF(Расклады!X:X,B261&amp;"+"&amp;A261,Расклады!Z:Z)+SUMIF(Расклады!AA:AA,A261&amp;"+"&amp;B261,Расклады!AB:AB)+SUMIF(Расклады!AA:AA,B261&amp;"+"&amp;A261,Расклады!AC:AC)</f>
        <v>0</v>
      </c>
    </row>
    <row r="262" spans="1:6" ht="12.75">
      <c r="A262" s="141" t="str">
        <f t="shared" si="8"/>
        <v>---</v>
      </c>
      <c r="B262" s="158" t="str">
        <f t="shared" si="9"/>
        <v>---</v>
      </c>
      <c r="C262" s="49">
        <f>SUMIF(Расклады!X:X,A262&amp;"+"&amp;B262,Расклады!A:A)+SUMIF(Расклады!X:X,B262&amp;"+"&amp;A262,Расклады!K:K)+SUMIF(Расклады!AA:AA,A262&amp;"+"&amp;B262,Расклады!M:M)+SUMIF(Расклады!AA:AA,B262&amp;"+"&amp;A262,Расклады!W:W)</f>
        <v>0</v>
      </c>
      <c r="D262" s="154">
        <f>COUNTIF(Расклады!X:AA,A262&amp;"+"&amp;B262)+COUNTIF(Расклады!X:AA,B262&amp;"+"&amp;A262)</f>
        <v>0</v>
      </c>
      <c r="E262" s="157" t="b">
        <f>IF(D262=2,MATCH(C262,{-40000,-6.9999999999,-2.9999999999,3,7,40000},1)/2-0.5,IF(D262=3,MATCH(C262,{-40000,-9.9999999999,-6.9999999999,-2.9999999999,3,7,10,40000},1)/2-0.5,IF(D262=4,MATCH(C262,{-40000,-12.9999999999,-9.9999999999,-6.9999999999,-2.9999999999,3,7,10,13,40000},1)/2-0.5)))</f>
        <v>0</v>
      </c>
      <c r="F262" s="156">
        <f>SUMIF(Расклады!X:X,A262&amp;"+"&amp;B262,Расклады!Y:Y)+SUMIF(Расклады!X:X,B262&amp;"+"&amp;A262,Расклады!Z:Z)+SUMIF(Расклады!AA:AA,A262&amp;"+"&amp;B262,Расклады!AB:AB)+SUMIF(Расклады!AA:AA,B262&amp;"+"&amp;A262,Расклады!AC:AC)</f>
        <v>0</v>
      </c>
    </row>
    <row r="263" spans="1:6" ht="12.75">
      <c r="A263" s="141" t="str">
        <f t="shared" si="8"/>
        <v>---</v>
      </c>
      <c r="B263" s="158" t="str">
        <f t="shared" si="9"/>
        <v>---</v>
      </c>
      <c r="C263" s="49">
        <f>SUMIF(Расклады!X:X,A263&amp;"+"&amp;B263,Расклады!A:A)+SUMIF(Расклады!X:X,B263&amp;"+"&amp;A263,Расклады!K:K)+SUMIF(Расклады!AA:AA,A263&amp;"+"&amp;B263,Расклады!M:M)+SUMIF(Расклады!AA:AA,B263&amp;"+"&amp;A263,Расклады!W:W)</f>
        <v>0</v>
      </c>
      <c r="D263" s="154">
        <f>COUNTIF(Расклады!X:AA,A263&amp;"+"&amp;B263)+COUNTIF(Расклады!X:AA,B263&amp;"+"&amp;A263)</f>
        <v>0</v>
      </c>
      <c r="E263" s="157" t="b">
        <f>IF(D263=2,MATCH(C263,{-40000,-6.9999999999,-2.9999999999,3,7,40000},1)/2-0.5,IF(D263=3,MATCH(C263,{-40000,-9.9999999999,-6.9999999999,-2.9999999999,3,7,10,40000},1)/2-0.5,IF(D263=4,MATCH(C263,{-40000,-12.9999999999,-9.9999999999,-6.9999999999,-2.9999999999,3,7,10,13,40000},1)/2-0.5)))</f>
        <v>0</v>
      </c>
      <c r="F263" s="156">
        <f>SUMIF(Расклады!X:X,A263&amp;"+"&amp;B263,Расклады!Y:Y)+SUMIF(Расклады!X:X,B263&amp;"+"&amp;A263,Расклады!Z:Z)+SUMIF(Расклады!AA:AA,A263&amp;"+"&amp;B263,Расклады!AB:AB)+SUMIF(Расклады!AA:AA,B263&amp;"+"&amp;A263,Расклады!AC:AC)</f>
        <v>0</v>
      </c>
    </row>
    <row r="264" spans="1:6" ht="12.75">
      <c r="A264" s="141" t="str">
        <f t="shared" si="8"/>
        <v>---</v>
      </c>
      <c r="B264" s="158" t="str">
        <f t="shared" si="9"/>
        <v>---</v>
      </c>
      <c r="C264" s="49">
        <f>SUMIF(Расклады!X:X,A264&amp;"+"&amp;B264,Расклады!A:A)+SUMIF(Расклады!X:X,B264&amp;"+"&amp;A264,Расклады!K:K)+SUMIF(Расклады!AA:AA,A264&amp;"+"&amp;B264,Расклады!M:M)+SUMIF(Расклады!AA:AA,B264&amp;"+"&amp;A264,Расклады!W:W)</f>
        <v>0</v>
      </c>
      <c r="D264" s="154">
        <f>COUNTIF(Расклады!X:AA,A264&amp;"+"&amp;B264)+COUNTIF(Расклады!X:AA,B264&amp;"+"&amp;A264)</f>
        <v>0</v>
      </c>
      <c r="E264" s="157" t="b">
        <f>IF(D264=2,MATCH(C264,{-40000,-6.9999999999,-2.9999999999,3,7,40000},1)/2-0.5,IF(D264=3,MATCH(C264,{-40000,-9.9999999999,-6.9999999999,-2.9999999999,3,7,10,40000},1)/2-0.5,IF(D264=4,MATCH(C264,{-40000,-12.9999999999,-9.9999999999,-6.9999999999,-2.9999999999,3,7,10,13,40000},1)/2-0.5)))</f>
        <v>0</v>
      </c>
      <c r="F264" s="156">
        <f>SUMIF(Расклады!X:X,A264&amp;"+"&amp;B264,Расклады!Y:Y)+SUMIF(Расклады!X:X,B264&amp;"+"&amp;A264,Расклады!Z:Z)+SUMIF(Расклады!AA:AA,A264&amp;"+"&amp;B264,Расклады!AB:AB)+SUMIF(Расклады!AA:AA,B264&amp;"+"&amp;A264,Расклады!AC:AC)</f>
        <v>0</v>
      </c>
    </row>
    <row r="265" spans="1:6" ht="12.75">
      <c r="A265" s="141" t="str">
        <f t="shared" si="8"/>
        <v>---</v>
      </c>
      <c r="B265" s="158" t="str">
        <f t="shared" si="9"/>
        <v>---</v>
      </c>
      <c r="C265" s="49">
        <f>SUMIF(Расклады!X:X,A265&amp;"+"&amp;B265,Расклады!A:A)+SUMIF(Расклады!X:X,B265&amp;"+"&amp;A265,Расклады!K:K)+SUMIF(Расклады!AA:AA,A265&amp;"+"&amp;B265,Расклады!M:M)+SUMIF(Расклады!AA:AA,B265&amp;"+"&amp;A265,Расклады!W:W)</f>
        <v>0</v>
      </c>
      <c r="D265" s="154">
        <f>COUNTIF(Расклады!X:AA,A265&amp;"+"&amp;B265)+COUNTIF(Расклады!X:AA,B265&amp;"+"&amp;A265)</f>
        <v>0</v>
      </c>
      <c r="E265" s="157" t="b">
        <f>IF(D265=2,MATCH(C265,{-40000,-6.9999999999,-2.9999999999,3,7,40000},1)/2-0.5,IF(D265=3,MATCH(C265,{-40000,-9.9999999999,-6.9999999999,-2.9999999999,3,7,10,40000},1)/2-0.5,IF(D265=4,MATCH(C265,{-40000,-12.9999999999,-9.9999999999,-6.9999999999,-2.9999999999,3,7,10,13,40000},1)/2-0.5)))</f>
        <v>0</v>
      </c>
      <c r="F265" s="156">
        <f>SUMIF(Расклады!X:X,A265&amp;"+"&amp;B265,Расклады!Y:Y)+SUMIF(Расклады!X:X,B265&amp;"+"&amp;A265,Расклады!Z:Z)+SUMIF(Расклады!AA:AA,A265&amp;"+"&amp;B265,Расклады!AB:AB)+SUMIF(Расклады!AA:AA,B265&amp;"+"&amp;A265,Расклады!AC:AC)</f>
        <v>0</v>
      </c>
    </row>
    <row r="266" spans="1:6" ht="12.75">
      <c r="A266" s="141" t="str">
        <f t="shared" si="8"/>
        <v>---</v>
      </c>
      <c r="B266" s="158" t="str">
        <f t="shared" si="9"/>
        <v>---</v>
      </c>
      <c r="C266" s="49">
        <f>SUMIF(Расклады!X:X,A266&amp;"+"&amp;B266,Расклады!A:A)+SUMIF(Расклады!X:X,B266&amp;"+"&amp;A266,Расклады!K:K)+SUMIF(Расклады!AA:AA,A266&amp;"+"&amp;B266,Расклады!M:M)+SUMIF(Расклады!AA:AA,B266&amp;"+"&amp;A266,Расклады!W:W)</f>
        <v>0</v>
      </c>
      <c r="D266" s="154">
        <f>COUNTIF(Расклады!X:AA,A266&amp;"+"&amp;B266)+COUNTIF(Расклады!X:AA,B266&amp;"+"&amp;A266)</f>
        <v>0</v>
      </c>
      <c r="E266" s="157" t="b">
        <f>IF(D266=2,MATCH(C266,{-40000,-6.9999999999,-2.9999999999,3,7,40000},1)/2-0.5,IF(D266=3,MATCH(C266,{-40000,-9.9999999999,-6.9999999999,-2.9999999999,3,7,10,40000},1)/2-0.5,IF(D266=4,MATCH(C266,{-40000,-12.9999999999,-9.9999999999,-6.9999999999,-2.9999999999,3,7,10,13,40000},1)/2-0.5)))</f>
        <v>0</v>
      </c>
      <c r="F266" s="156">
        <f>SUMIF(Расклады!X:X,A266&amp;"+"&amp;B266,Расклады!Y:Y)+SUMIF(Расклады!X:X,B266&amp;"+"&amp;A266,Расклады!Z:Z)+SUMIF(Расклады!AA:AA,A266&amp;"+"&amp;B266,Расклады!AB:AB)+SUMIF(Расклады!AA:AA,B266&amp;"+"&amp;A266,Расклады!AC:AC)</f>
        <v>0</v>
      </c>
    </row>
    <row r="267" spans="1:6" ht="12.75">
      <c r="A267" s="141" t="str">
        <f t="shared" si="8"/>
        <v>---</v>
      </c>
      <c r="B267" s="158" t="str">
        <f t="shared" si="9"/>
        <v>---</v>
      </c>
      <c r="C267" s="49">
        <f>SUMIF(Расклады!X:X,A267&amp;"+"&amp;B267,Расклады!A:A)+SUMIF(Расклады!X:X,B267&amp;"+"&amp;A267,Расклады!K:K)+SUMIF(Расклады!AA:AA,A267&amp;"+"&amp;B267,Расклады!M:M)+SUMIF(Расклады!AA:AA,B267&amp;"+"&amp;A267,Расклады!W:W)</f>
        <v>0</v>
      </c>
      <c r="D267" s="154">
        <f>COUNTIF(Расклады!X:AA,A267&amp;"+"&amp;B267)+COUNTIF(Расклады!X:AA,B267&amp;"+"&amp;A267)</f>
        <v>0</v>
      </c>
      <c r="E267" s="157" t="b">
        <f>IF(D267=2,MATCH(C267,{-40000,-6.9999999999,-2.9999999999,3,7,40000},1)/2-0.5,IF(D267=3,MATCH(C267,{-40000,-9.9999999999,-6.9999999999,-2.9999999999,3,7,10,40000},1)/2-0.5,IF(D267=4,MATCH(C267,{-40000,-12.9999999999,-9.9999999999,-6.9999999999,-2.9999999999,3,7,10,13,40000},1)/2-0.5)))</f>
        <v>0</v>
      </c>
      <c r="F267" s="156">
        <f>SUMIF(Расклады!X:X,A267&amp;"+"&amp;B267,Расклады!Y:Y)+SUMIF(Расклады!X:X,B267&amp;"+"&amp;A267,Расклады!Z:Z)+SUMIF(Расклады!AA:AA,A267&amp;"+"&amp;B267,Расклады!AB:AB)+SUMIF(Расклады!AA:AA,B267&amp;"+"&amp;A267,Расклады!AC:AC)</f>
        <v>0</v>
      </c>
    </row>
    <row r="268" spans="1:6" ht="12.75">
      <c r="A268" s="141" t="str">
        <f t="shared" si="8"/>
        <v>---</v>
      </c>
      <c r="B268" s="158" t="str">
        <f t="shared" si="9"/>
        <v>---</v>
      </c>
      <c r="C268" s="49">
        <f>SUMIF(Расклады!X:X,A268&amp;"+"&amp;B268,Расклады!A:A)+SUMIF(Расклады!X:X,B268&amp;"+"&amp;A268,Расклады!K:K)+SUMIF(Расклады!AA:AA,A268&amp;"+"&amp;B268,Расклады!M:M)+SUMIF(Расклады!AA:AA,B268&amp;"+"&amp;A268,Расклады!W:W)</f>
        <v>0</v>
      </c>
      <c r="D268" s="154">
        <f>COUNTIF(Расклады!X:AA,A268&amp;"+"&amp;B268)+COUNTIF(Расклады!X:AA,B268&amp;"+"&amp;A268)</f>
        <v>0</v>
      </c>
      <c r="E268" s="157" t="b">
        <f>IF(D268=2,MATCH(C268,{-40000,-6.9999999999,-2.9999999999,3,7,40000},1)/2-0.5,IF(D268=3,MATCH(C268,{-40000,-9.9999999999,-6.9999999999,-2.9999999999,3,7,10,40000},1)/2-0.5,IF(D268=4,MATCH(C268,{-40000,-12.9999999999,-9.9999999999,-6.9999999999,-2.9999999999,3,7,10,13,40000},1)/2-0.5)))</f>
        <v>0</v>
      </c>
      <c r="F268" s="156">
        <f>SUMIF(Расклады!X:X,A268&amp;"+"&amp;B268,Расклады!Y:Y)+SUMIF(Расклады!X:X,B268&amp;"+"&amp;A268,Расклады!Z:Z)+SUMIF(Расклады!AA:AA,A268&amp;"+"&amp;B268,Расклады!AB:AB)+SUMIF(Расклады!AA:AA,B268&amp;"+"&amp;A268,Расклады!AC:AC)</f>
        <v>0</v>
      </c>
    </row>
    <row r="269" spans="1:6" ht="12.75">
      <c r="A269" s="141" t="str">
        <f t="shared" si="8"/>
        <v>---</v>
      </c>
      <c r="B269" s="158" t="str">
        <f t="shared" si="9"/>
        <v>---</v>
      </c>
      <c r="C269" s="49">
        <f>SUMIF(Расклады!X:X,A269&amp;"+"&amp;B269,Расклады!A:A)+SUMIF(Расклады!X:X,B269&amp;"+"&amp;A269,Расклады!K:K)+SUMIF(Расклады!AA:AA,A269&amp;"+"&amp;B269,Расклады!M:M)+SUMIF(Расклады!AA:AA,B269&amp;"+"&amp;A269,Расклады!W:W)</f>
        <v>0</v>
      </c>
      <c r="D269" s="154">
        <f>COUNTIF(Расклады!X:AA,A269&amp;"+"&amp;B269)+COUNTIF(Расклады!X:AA,B269&amp;"+"&amp;A269)</f>
        <v>0</v>
      </c>
      <c r="E269" s="157" t="b">
        <f>IF(D269=2,MATCH(C269,{-40000,-6.9999999999,-2.9999999999,3,7,40000},1)/2-0.5,IF(D269=3,MATCH(C269,{-40000,-9.9999999999,-6.9999999999,-2.9999999999,3,7,10,40000},1)/2-0.5,IF(D269=4,MATCH(C269,{-40000,-12.9999999999,-9.9999999999,-6.9999999999,-2.9999999999,3,7,10,13,40000},1)/2-0.5)))</f>
        <v>0</v>
      </c>
      <c r="F269" s="156">
        <f>SUMIF(Расклады!X:X,A269&amp;"+"&amp;B269,Расклады!Y:Y)+SUMIF(Расклады!X:X,B269&amp;"+"&amp;A269,Расклады!Z:Z)+SUMIF(Расклады!AA:AA,A269&amp;"+"&amp;B269,Расклады!AB:AB)+SUMIF(Расклады!AA:AA,B269&amp;"+"&amp;A269,Расклады!AC:AC)</f>
        <v>0</v>
      </c>
    </row>
    <row r="270" spans="1:6" ht="12.75">
      <c r="A270" s="141" t="str">
        <f t="shared" si="8"/>
        <v>---</v>
      </c>
      <c r="B270" s="158" t="str">
        <f t="shared" si="9"/>
        <v>---</v>
      </c>
      <c r="C270" s="49">
        <f>SUMIF(Расклады!X:X,A270&amp;"+"&amp;B270,Расклады!A:A)+SUMIF(Расклады!X:X,B270&amp;"+"&amp;A270,Расклады!K:K)+SUMIF(Расклады!AA:AA,A270&amp;"+"&amp;B270,Расклады!M:M)+SUMIF(Расклады!AA:AA,B270&amp;"+"&amp;A270,Расклады!W:W)</f>
        <v>0</v>
      </c>
      <c r="D270" s="154">
        <f>COUNTIF(Расклады!X:AA,A270&amp;"+"&amp;B270)+COUNTIF(Расклады!X:AA,B270&amp;"+"&amp;A270)</f>
        <v>0</v>
      </c>
      <c r="E270" s="157" t="b">
        <f>IF(D270=2,MATCH(C270,{-40000,-6.9999999999,-2.9999999999,3,7,40000},1)/2-0.5,IF(D270=3,MATCH(C270,{-40000,-9.9999999999,-6.9999999999,-2.9999999999,3,7,10,40000},1)/2-0.5,IF(D270=4,MATCH(C270,{-40000,-12.9999999999,-9.9999999999,-6.9999999999,-2.9999999999,3,7,10,13,40000},1)/2-0.5)))</f>
        <v>0</v>
      </c>
      <c r="F270" s="156">
        <f>SUMIF(Расклады!X:X,A270&amp;"+"&amp;B270,Расклады!Y:Y)+SUMIF(Расклады!X:X,B270&amp;"+"&amp;A270,Расклады!Z:Z)+SUMIF(Расклады!AA:AA,A270&amp;"+"&amp;B270,Расклады!AB:AB)+SUMIF(Расклады!AA:AA,B270&amp;"+"&amp;A270,Расклады!AC:AC)</f>
        <v>0</v>
      </c>
    </row>
    <row r="271" spans="1:6" ht="12.75">
      <c r="A271" s="141" t="str">
        <f t="shared" si="8"/>
        <v>---</v>
      </c>
      <c r="B271" s="158" t="str">
        <f t="shared" si="9"/>
        <v>---</v>
      </c>
      <c r="C271" s="49">
        <f>SUMIF(Расклады!X:X,A271&amp;"+"&amp;B271,Расклады!A:A)+SUMIF(Расклады!X:X,B271&amp;"+"&amp;A271,Расклады!K:K)+SUMIF(Расклады!AA:AA,A271&amp;"+"&amp;B271,Расклады!M:M)+SUMIF(Расклады!AA:AA,B271&amp;"+"&amp;A271,Расклады!W:W)</f>
        <v>0</v>
      </c>
      <c r="D271" s="154">
        <f>COUNTIF(Расклады!X:AA,A271&amp;"+"&amp;B271)+COUNTIF(Расклады!X:AA,B271&amp;"+"&amp;A271)</f>
        <v>0</v>
      </c>
      <c r="E271" s="157" t="b">
        <f>IF(D271=2,MATCH(C271,{-40000,-6.9999999999,-2.9999999999,3,7,40000},1)/2-0.5,IF(D271=3,MATCH(C271,{-40000,-9.9999999999,-6.9999999999,-2.9999999999,3,7,10,40000},1)/2-0.5,IF(D271=4,MATCH(C271,{-40000,-12.9999999999,-9.9999999999,-6.9999999999,-2.9999999999,3,7,10,13,40000},1)/2-0.5)))</f>
        <v>0</v>
      </c>
      <c r="F271" s="156">
        <f>SUMIF(Расклады!X:X,A271&amp;"+"&amp;B271,Расклады!Y:Y)+SUMIF(Расклады!X:X,B271&amp;"+"&amp;A271,Расклады!Z:Z)+SUMIF(Расклады!AA:AA,A271&amp;"+"&amp;B271,Расклады!AB:AB)+SUMIF(Расклады!AA:AA,B271&amp;"+"&amp;A271,Расклады!AC:AC)</f>
        <v>0</v>
      </c>
    </row>
    <row r="272" spans="1:6" ht="12.75">
      <c r="A272" s="141" t="str">
        <f t="shared" si="8"/>
        <v>---</v>
      </c>
      <c r="B272" s="158" t="str">
        <f t="shared" si="9"/>
        <v>---</v>
      </c>
      <c r="C272" s="49">
        <f>SUMIF(Расклады!X:X,A272&amp;"+"&amp;B272,Расклады!A:A)+SUMIF(Расклады!X:X,B272&amp;"+"&amp;A272,Расклады!K:K)+SUMIF(Расклады!AA:AA,A272&amp;"+"&amp;B272,Расклады!M:M)+SUMIF(Расклады!AA:AA,B272&amp;"+"&amp;A272,Расклады!W:W)</f>
        <v>0</v>
      </c>
      <c r="D272" s="154">
        <f>COUNTIF(Расклады!X:AA,A272&amp;"+"&amp;B272)+COUNTIF(Расклады!X:AA,B272&amp;"+"&amp;A272)</f>
        <v>0</v>
      </c>
      <c r="E272" s="157" t="b">
        <f>IF(D272=2,MATCH(C272,{-40000,-6.9999999999,-2.9999999999,3,7,40000},1)/2-0.5,IF(D272=3,MATCH(C272,{-40000,-9.9999999999,-6.9999999999,-2.9999999999,3,7,10,40000},1)/2-0.5,IF(D272=4,MATCH(C272,{-40000,-12.9999999999,-9.9999999999,-6.9999999999,-2.9999999999,3,7,10,13,40000},1)/2-0.5)))</f>
        <v>0</v>
      </c>
      <c r="F272" s="156">
        <f>SUMIF(Расклады!X:X,A272&amp;"+"&amp;B272,Расклады!Y:Y)+SUMIF(Расклады!X:X,B272&amp;"+"&amp;A272,Расклады!Z:Z)+SUMIF(Расклады!AA:AA,A272&amp;"+"&amp;B272,Расклады!AB:AB)+SUMIF(Расклады!AA:AA,B272&amp;"+"&amp;A272,Расклады!AC:AC)</f>
        <v>0</v>
      </c>
    </row>
    <row r="273" spans="1:6" ht="12.75">
      <c r="A273" s="141" t="str">
        <f t="shared" si="8"/>
        <v>---</v>
      </c>
      <c r="B273" s="158" t="str">
        <f t="shared" si="9"/>
        <v>---</v>
      </c>
      <c r="C273" s="49">
        <f>SUMIF(Расклады!X:X,A273&amp;"+"&amp;B273,Расклады!A:A)+SUMIF(Расклады!X:X,B273&amp;"+"&amp;A273,Расклады!K:K)+SUMIF(Расклады!AA:AA,A273&amp;"+"&amp;B273,Расклады!M:M)+SUMIF(Расклады!AA:AA,B273&amp;"+"&amp;A273,Расклады!W:W)</f>
        <v>0</v>
      </c>
      <c r="D273" s="154">
        <f>COUNTIF(Расклады!X:AA,A273&amp;"+"&amp;B273)+COUNTIF(Расклады!X:AA,B273&amp;"+"&amp;A273)</f>
        <v>0</v>
      </c>
      <c r="E273" s="157" t="b">
        <f>IF(D273=2,MATCH(C273,{-40000,-6.9999999999,-2.9999999999,3,7,40000},1)/2-0.5,IF(D273=3,MATCH(C273,{-40000,-9.9999999999,-6.9999999999,-2.9999999999,3,7,10,40000},1)/2-0.5,IF(D273=4,MATCH(C273,{-40000,-12.9999999999,-9.9999999999,-6.9999999999,-2.9999999999,3,7,10,13,40000},1)/2-0.5)))</f>
        <v>0</v>
      </c>
      <c r="F273" s="156">
        <f>SUMIF(Расклады!X:X,A273&amp;"+"&amp;B273,Расклады!Y:Y)+SUMIF(Расклады!X:X,B273&amp;"+"&amp;A273,Расклады!Z:Z)+SUMIF(Расклады!AA:AA,A273&amp;"+"&amp;B273,Расклады!AB:AB)+SUMIF(Расклады!AA:AA,B273&amp;"+"&amp;A273,Расклады!AC:AC)</f>
        <v>0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19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27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27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27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27" customWidth="1"/>
    <col min="22" max="22" width="5.25390625" style="10" customWidth="1"/>
    <col min="23" max="23" width="5.625" style="10" customWidth="1"/>
    <col min="24" max="24" width="6.75390625" style="10" customWidth="1"/>
    <col min="25" max="26" width="4.75390625" style="10" customWidth="1"/>
    <col min="27" max="27" width="6.75390625" style="10" customWidth="1"/>
    <col min="28" max="29" width="4.75390625" style="10" customWidth="1"/>
    <col min="30" max="16384" width="5.00390625" style="10" customWidth="1"/>
  </cols>
  <sheetData>
    <row r="1" spans="1:23" ht="15">
      <c r="A1" s="59"/>
      <c r="B1" s="60" t="s">
        <v>2</v>
      </c>
      <c r="C1" s="61"/>
      <c r="D1" s="60"/>
      <c r="E1" s="62" t="s">
        <v>3</v>
      </c>
      <c r="F1" s="63"/>
      <c r="G1" s="64" t="s">
        <v>4</v>
      </c>
      <c r="H1" s="64"/>
      <c r="I1" s="65" t="s">
        <v>5</v>
      </c>
      <c r="J1" s="65"/>
      <c r="K1" s="66"/>
      <c r="L1" s="67">
        <v>150</v>
      </c>
      <c r="M1" s="59"/>
      <c r="N1" s="60" t="s">
        <v>2</v>
      </c>
      <c r="O1" s="61"/>
      <c r="P1" s="60"/>
      <c r="Q1" s="62" t="s">
        <v>6</v>
      </c>
      <c r="R1" s="63"/>
      <c r="S1" s="64" t="s">
        <v>4</v>
      </c>
      <c r="T1" s="64"/>
      <c r="U1" s="65" t="s">
        <v>0</v>
      </c>
      <c r="V1" s="65"/>
      <c r="W1" s="66"/>
    </row>
    <row r="2" spans="1:23" ht="12.75">
      <c r="A2" s="68"/>
      <c r="B2" s="68"/>
      <c r="C2" s="69"/>
      <c r="D2" s="70"/>
      <c r="E2" s="70"/>
      <c r="F2" s="70"/>
      <c r="G2" s="71" t="s">
        <v>7</v>
      </c>
      <c r="H2" s="71"/>
      <c r="I2" s="65" t="s">
        <v>8</v>
      </c>
      <c r="J2" s="65"/>
      <c r="K2" s="66"/>
      <c r="L2" s="67">
        <v>150</v>
      </c>
      <c r="M2" s="68"/>
      <c r="N2" s="68"/>
      <c r="O2" s="69"/>
      <c r="P2" s="70"/>
      <c r="Q2" s="70"/>
      <c r="R2" s="70"/>
      <c r="S2" s="71" t="s">
        <v>7</v>
      </c>
      <c r="T2" s="71"/>
      <c r="U2" s="65" t="s">
        <v>9</v>
      </c>
      <c r="V2" s="65"/>
      <c r="W2" s="66"/>
    </row>
    <row r="3" spans="1:23" ht="4.5" customHeight="1">
      <c r="A3" s="72"/>
      <c r="B3" s="73"/>
      <c r="C3" s="74"/>
      <c r="D3" s="75"/>
      <c r="E3" s="76"/>
      <c r="F3" s="77"/>
      <c r="G3" s="78"/>
      <c r="H3" s="78"/>
      <c r="I3" s="74"/>
      <c r="J3" s="73"/>
      <c r="K3" s="79"/>
      <c r="L3" s="67"/>
      <c r="M3" s="72"/>
      <c r="N3" s="73"/>
      <c r="O3" s="74"/>
      <c r="P3" s="75"/>
      <c r="Q3" s="76"/>
      <c r="R3" s="77"/>
      <c r="S3" s="78"/>
      <c r="T3" s="78"/>
      <c r="U3" s="74"/>
      <c r="V3" s="73"/>
      <c r="W3" s="79"/>
    </row>
    <row r="4" spans="1:23" s="53" customFormat="1" ht="12.75" customHeight="1">
      <c r="A4" s="80"/>
      <c r="B4" s="81"/>
      <c r="C4" s="82"/>
      <c r="D4" s="83"/>
      <c r="E4" s="84" t="s">
        <v>48</v>
      </c>
      <c r="F4" s="200" t="s">
        <v>105</v>
      </c>
      <c r="G4" s="86"/>
      <c r="H4" s="87"/>
      <c r="I4" s="146"/>
      <c r="J4" s="147"/>
      <c r="K4" s="148"/>
      <c r="L4" s="89"/>
      <c r="M4" s="80"/>
      <c r="N4" s="81"/>
      <c r="O4" s="82"/>
      <c r="P4" s="83"/>
      <c r="Q4" s="84" t="s">
        <v>48</v>
      </c>
      <c r="R4" s="200" t="s">
        <v>105</v>
      </c>
      <c r="S4" s="86"/>
      <c r="T4" s="87"/>
      <c r="U4" s="146"/>
      <c r="V4" s="147"/>
      <c r="W4" s="148"/>
    </row>
    <row r="5" spans="1:23" s="53" customFormat="1" ht="12.75" customHeight="1">
      <c r="A5" s="80"/>
      <c r="B5" s="81"/>
      <c r="C5" s="82"/>
      <c r="D5" s="83"/>
      <c r="E5" s="90" t="s">
        <v>49</v>
      </c>
      <c r="F5" s="85" t="s">
        <v>106</v>
      </c>
      <c r="G5" s="91"/>
      <c r="H5" s="87"/>
      <c r="I5" s="149"/>
      <c r="J5" s="150" t="s">
        <v>72</v>
      </c>
      <c r="K5" s="151"/>
      <c r="L5" s="89"/>
      <c r="M5" s="80"/>
      <c r="N5" s="81"/>
      <c r="O5" s="82"/>
      <c r="P5" s="83"/>
      <c r="Q5" s="90" t="s">
        <v>49</v>
      </c>
      <c r="R5" s="85" t="s">
        <v>120</v>
      </c>
      <c r="S5" s="91"/>
      <c r="T5" s="87"/>
      <c r="U5" s="149"/>
      <c r="V5" s="150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6.1</v>
      </c>
      <c r="W5" s="151"/>
    </row>
    <row r="6" spans="1:23" s="53" customFormat="1" ht="12.75" customHeight="1">
      <c r="A6" s="80"/>
      <c r="B6" s="81"/>
      <c r="C6" s="82"/>
      <c r="D6" s="83"/>
      <c r="E6" s="90" t="s">
        <v>50</v>
      </c>
      <c r="F6" s="85" t="s">
        <v>107</v>
      </c>
      <c r="G6" s="86"/>
      <c r="H6" s="87"/>
      <c r="I6" s="152" t="s">
        <v>72</v>
      </c>
      <c r="J6" s="150" t="s">
        <v>72</v>
      </c>
      <c r="K6" s="153" t="s">
        <v>72</v>
      </c>
      <c r="L6" s="89"/>
      <c r="M6" s="80"/>
      <c r="N6" s="81"/>
      <c r="O6" s="82"/>
      <c r="P6" s="83"/>
      <c r="Q6" s="90" t="s">
        <v>50</v>
      </c>
      <c r="R6" s="85" t="s">
        <v>121</v>
      </c>
      <c r="S6" s="86"/>
      <c r="T6" s="87"/>
      <c r="U6" s="152" t="s">
        <v>72</v>
      </c>
      <c r="V6" s="150" t="str">
        <f>IF(V5="","","+")</f>
        <v>+</v>
      </c>
      <c r="W6" s="153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6.1</v>
      </c>
    </row>
    <row r="7" spans="1:23" s="53" customFormat="1" ht="12.75" customHeight="1">
      <c r="A7" s="80"/>
      <c r="B7" s="81"/>
      <c r="C7" s="82"/>
      <c r="D7" s="83"/>
      <c r="E7" s="84" t="s">
        <v>51</v>
      </c>
      <c r="F7" s="85" t="s">
        <v>108</v>
      </c>
      <c r="G7" s="86"/>
      <c r="H7" s="87"/>
      <c r="I7" s="149"/>
      <c r="J7" s="150" t="s">
        <v>72</v>
      </c>
      <c r="K7" s="151"/>
      <c r="L7" s="89"/>
      <c r="M7" s="80"/>
      <c r="N7" s="81"/>
      <c r="O7" s="82"/>
      <c r="P7" s="83"/>
      <c r="Q7" s="84" t="s">
        <v>51</v>
      </c>
      <c r="R7" s="200" t="s">
        <v>122</v>
      </c>
      <c r="S7" s="86"/>
      <c r="T7" s="87"/>
      <c r="U7" s="149"/>
      <c r="V7" s="150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7.1</v>
      </c>
      <c r="W7" s="151"/>
    </row>
    <row r="8" spans="1:23" s="53" customFormat="1" ht="12.75" customHeight="1">
      <c r="A8" s="92" t="s">
        <v>48</v>
      </c>
      <c r="B8" s="93" t="s">
        <v>117</v>
      </c>
      <c r="C8" s="82"/>
      <c r="D8" s="83"/>
      <c r="E8" s="94"/>
      <c r="F8" s="86"/>
      <c r="G8" s="84" t="s">
        <v>48</v>
      </c>
      <c r="H8" s="95" t="s">
        <v>109</v>
      </c>
      <c r="I8" s="86"/>
      <c r="J8" s="91"/>
      <c r="K8" s="88"/>
      <c r="L8" s="89"/>
      <c r="M8" s="92" t="s">
        <v>48</v>
      </c>
      <c r="N8" s="93" t="s">
        <v>130</v>
      </c>
      <c r="O8" s="82"/>
      <c r="P8" s="83"/>
      <c r="Q8" s="94"/>
      <c r="R8" s="86"/>
      <c r="S8" s="84" t="s">
        <v>48</v>
      </c>
      <c r="T8" s="95" t="s">
        <v>123</v>
      </c>
      <c r="U8" s="86"/>
      <c r="V8" s="91"/>
      <c r="W8" s="88"/>
    </row>
    <row r="9" spans="1:23" s="53" customFormat="1" ht="12.75" customHeight="1">
      <c r="A9" s="96" t="s">
        <v>49</v>
      </c>
      <c r="B9" s="93" t="s">
        <v>118</v>
      </c>
      <c r="C9" s="97"/>
      <c r="D9" s="83"/>
      <c r="E9" s="94"/>
      <c r="F9" s="98"/>
      <c r="G9" s="90" t="s">
        <v>49</v>
      </c>
      <c r="H9" s="95" t="s">
        <v>110</v>
      </c>
      <c r="I9" s="86"/>
      <c r="J9" s="91"/>
      <c r="K9" s="88"/>
      <c r="L9" s="89"/>
      <c r="M9" s="96" t="s">
        <v>49</v>
      </c>
      <c r="N9" s="93" t="s">
        <v>131</v>
      </c>
      <c r="O9" s="97"/>
      <c r="P9" s="83"/>
      <c r="Q9" s="94"/>
      <c r="R9" s="98"/>
      <c r="S9" s="90" t="s">
        <v>49</v>
      </c>
      <c r="T9" s="95" t="s">
        <v>124</v>
      </c>
      <c r="U9" s="86"/>
      <c r="V9" s="91"/>
      <c r="W9" s="88"/>
    </row>
    <row r="10" spans="1:23" s="53" customFormat="1" ht="12.75" customHeight="1">
      <c r="A10" s="96" t="s">
        <v>50</v>
      </c>
      <c r="B10" s="93" t="s">
        <v>119</v>
      </c>
      <c r="C10" s="82"/>
      <c r="D10" s="83"/>
      <c r="E10" s="94"/>
      <c r="F10" s="98"/>
      <c r="G10" s="90" t="s">
        <v>50</v>
      </c>
      <c r="H10" s="95" t="s">
        <v>111</v>
      </c>
      <c r="I10" s="86"/>
      <c r="J10" s="86"/>
      <c r="K10" s="88"/>
      <c r="L10" s="89"/>
      <c r="M10" s="96" t="s">
        <v>50</v>
      </c>
      <c r="N10" s="93" t="s">
        <v>132</v>
      </c>
      <c r="O10" s="82"/>
      <c r="P10" s="83"/>
      <c r="Q10" s="94"/>
      <c r="R10" s="98"/>
      <c r="S10" s="90" t="s">
        <v>50</v>
      </c>
      <c r="T10" s="95" t="s">
        <v>125</v>
      </c>
      <c r="U10" s="86"/>
      <c r="V10" s="86"/>
      <c r="W10" s="88"/>
    </row>
    <row r="11" spans="1:23" s="53" customFormat="1" ht="12.75" customHeight="1">
      <c r="A11" s="92" t="s">
        <v>51</v>
      </c>
      <c r="B11" s="93" t="s">
        <v>8</v>
      </c>
      <c r="C11" s="97"/>
      <c r="D11" s="83"/>
      <c r="E11" s="94"/>
      <c r="F11" s="86"/>
      <c r="G11" s="84" t="s">
        <v>51</v>
      </c>
      <c r="H11" s="95" t="s">
        <v>112</v>
      </c>
      <c r="I11" s="86"/>
      <c r="J11" s="99" t="s">
        <v>55</v>
      </c>
      <c r="K11" s="88"/>
      <c r="L11" s="89"/>
      <c r="M11" s="92" t="s">
        <v>51</v>
      </c>
      <c r="N11" s="93" t="s">
        <v>133</v>
      </c>
      <c r="O11" s="97"/>
      <c r="P11" s="83"/>
      <c r="Q11" s="94"/>
      <c r="R11" s="86"/>
      <c r="S11" s="84" t="s">
        <v>51</v>
      </c>
      <c r="T11" s="95" t="s">
        <v>126</v>
      </c>
      <c r="U11" s="86"/>
      <c r="V11" s="99" t="s">
        <v>55</v>
      </c>
      <c r="W11" s="88"/>
    </row>
    <row r="12" spans="1:23" s="53" customFormat="1" ht="12.75" customHeight="1">
      <c r="A12" s="100"/>
      <c r="B12" s="97"/>
      <c r="C12" s="97"/>
      <c r="D12" s="83"/>
      <c r="E12" s="84" t="s">
        <v>48</v>
      </c>
      <c r="F12" s="85" t="s">
        <v>113</v>
      </c>
      <c r="G12" s="86"/>
      <c r="H12" s="101"/>
      <c r="I12" s="102" t="s">
        <v>52</v>
      </c>
      <c r="J12" s="144" t="s">
        <v>374</v>
      </c>
      <c r="K12" s="88"/>
      <c r="L12" s="89"/>
      <c r="M12" s="100"/>
      <c r="N12" s="97"/>
      <c r="O12" s="97"/>
      <c r="P12" s="83"/>
      <c r="Q12" s="84" t="s">
        <v>48</v>
      </c>
      <c r="R12" s="85" t="s">
        <v>127</v>
      </c>
      <c r="S12" s="86"/>
      <c r="T12" s="101"/>
      <c r="U12" s="102" t="s">
        <v>52</v>
      </c>
      <c r="V12" s="144" t="s">
        <v>378</v>
      </c>
      <c r="W12" s="88"/>
    </row>
    <row r="13" spans="1:23" s="53" customFormat="1" ht="12.75" customHeight="1">
      <c r="A13" s="80"/>
      <c r="B13" s="103" t="s">
        <v>56</v>
      </c>
      <c r="C13" s="82"/>
      <c r="D13" s="83"/>
      <c r="E13" s="90" t="s">
        <v>49</v>
      </c>
      <c r="F13" s="200" t="s">
        <v>114</v>
      </c>
      <c r="G13" s="86"/>
      <c r="H13" s="87"/>
      <c r="I13" s="102" t="s">
        <v>46</v>
      </c>
      <c r="J13" s="145" t="s">
        <v>374</v>
      </c>
      <c r="K13" s="88"/>
      <c r="L13" s="89"/>
      <c r="M13" s="80"/>
      <c r="N13" s="103" t="s">
        <v>56</v>
      </c>
      <c r="O13" s="82"/>
      <c r="P13" s="83"/>
      <c r="Q13" s="90" t="s">
        <v>49</v>
      </c>
      <c r="R13" s="200" t="s">
        <v>128</v>
      </c>
      <c r="S13" s="86"/>
      <c r="T13" s="87"/>
      <c r="U13" s="102" t="s">
        <v>46</v>
      </c>
      <c r="V13" s="145" t="s">
        <v>378</v>
      </c>
      <c r="W13" s="88"/>
    </row>
    <row r="14" spans="1:23" s="53" customFormat="1" ht="12.75" customHeight="1">
      <c r="A14" s="80"/>
      <c r="B14" s="103" t="s">
        <v>377</v>
      </c>
      <c r="C14" s="82"/>
      <c r="D14" s="83"/>
      <c r="E14" s="90" t="s">
        <v>50</v>
      </c>
      <c r="F14" s="85" t="s">
        <v>115</v>
      </c>
      <c r="G14" s="91"/>
      <c r="H14" s="87"/>
      <c r="I14" s="102" t="s">
        <v>54</v>
      </c>
      <c r="J14" s="145" t="s">
        <v>375</v>
      </c>
      <c r="K14" s="88"/>
      <c r="L14" s="89"/>
      <c r="M14" s="80"/>
      <c r="N14" s="103" t="s">
        <v>377</v>
      </c>
      <c r="O14" s="82"/>
      <c r="P14" s="83"/>
      <c r="Q14" s="90" t="s">
        <v>50</v>
      </c>
      <c r="R14" s="85" t="s">
        <v>129</v>
      </c>
      <c r="S14" s="91"/>
      <c r="T14" s="87"/>
      <c r="U14" s="102" t="s">
        <v>54</v>
      </c>
      <c r="V14" s="145" t="s">
        <v>379</v>
      </c>
      <c r="W14" s="88"/>
    </row>
    <row r="15" spans="1:23" s="53" customFormat="1" ht="12.75" customHeight="1">
      <c r="A15" s="104"/>
      <c r="B15" s="105"/>
      <c r="C15" s="105"/>
      <c r="D15" s="83"/>
      <c r="E15" s="84" t="s">
        <v>51</v>
      </c>
      <c r="F15" s="93" t="s">
        <v>116</v>
      </c>
      <c r="G15" s="105"/>
      <c r="H15" s="105"/>
      <c r="I15" s="106" t="s">
        <v>53</v>
      </c>
      <c r="J15" s="145" t="s">
        <v>376</v>
      </c>
      <c r="K15" s="107"/>
      <c r="L15" s="108"/>
      <c r="M15" s="104"/>
      <c r="N15" s="105"/>
      <c r="O15" s="105"/>
      <c r="P15" s="83"/>
      <c r="Q15" s="84" t="s">
        <v>51</v>
      </c>
      <c r="R15" s="93" t="s">
        <v>125</v>
      </c>
      <c r="S15" s="105"/>
      <c r="T15" s="105"/>
      <c r="U15" s="106" t="s">
        <v>53</v>
      </c>
      <c r="V15" s="145" t="s">
        <v>379</v>
      </c>
      <c r="W15" s="107"/>
    </row>
    <row r="16" spans="1:23" ht="4.5" customHeight="1">
      <c r="A16" s="109"/>
      <c r="B16" s="110"/>
      <c r="C16" s="111"/>
      <c r="D16" s="112"/>
      <c r="E16" s="113"/>
      <c r="F16" s="114"/>
      <c r="G16" s="115"/>
      <c r="H16" s="115"/>
      <c r="I16" s="111"/>
      <c r="J16" s="110"/>
      <c r="K16" s="116"/>
      <c r="L16" s="117"/>
      <c r="M16" s="109"/>
      <c r="N16" s="110"/>
      <c r="O16" s="111"/>
      <c r="P16" s="112"/>
      <c r="Q16" s="113"/>
      <c r="R16" s="114"/>
      <c r="S16" s="115"/>
      <c r="T16" s="115"/>
      <c r="U16" s="111"/>
      <c r="V16" s="110"/>
      <c r="W16" s="116"/>
    </row>
    <row r="17" spans="1:29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31" t="s">
        <v>16</v>
      </c>
      <c r="X17" s="197" t="s">
        <v>62</v>
      </c>
      <c r="Y17" s="198"/>
      <c r="Z17" s="194"/>
      <c r="AA17" s="199" t="s">
        <v>63</v>
      </c>
      <c r="AB17" s="195"/>
      <c r="AC17" s="196"/>
    </row>
    <row r="18" spans="1:29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32"/>
      <c r="X18" s="168" t="s">
        <v>61</v>
      </c>
      <c r="Y18" s="193" t="s">
        <v>66</v>
      </c>
      <c r="Z18" s="194"/>
      <c r="AA18" s="168" t="s">
        <v>61</v>
      </c>
      <c r="AB18" s="195" t="s">
        <v>66</v>
      </c>
      <c r="AC18" s="196"/>
    </row>
    <row r="19" spans="1:29" ht="16.5" customHeight="1">
      <c r="A19" s="172">
        <v>0.25</v>
      </c>
      <c r="B19" s="171">
        <v>3</v>
      </c>
      <c r="C19" s="173">
        <v>1</v>
      </c>
      <c r="D19" s="179" t="s">
        <v>87</v>
      </c>
      <c r="E19" s="174" t="s">
        <v>54</v>
      </c>
      <c r="F19" s="175">
        <v>10</v>
      </c>
      <c r="G19" s="176"/>
      <c r="H19" s="176">
        <v>420</v>
      </c>
      <c r="I19" s="177">
        <v>2</v>
      </c>
      <c r="J19" s="178">
        <v>1</v>
      </c>
      <c r="K19" s="25">
        <v>-0.25</v>
      </c>
      <c r="L19" s="9"/>
      <c r="M19" s="181">
        <v>0.25</v>
      </c>
      <c r="N19" s="182">
        <v>2</v>
      </c>
      <c r="O19" s="173">
        <v>1</v>
      </c>
      <c r="P19" s="57" t="s">
        <v>88</v>
      </c>
      <c r="Q19" s="174" t="s">
        <v>53</v>
      </c>
      <c r="R19" s="175">
        <v>10</v>
      </c>
      <c r="S19" s="176"/>
      <c r="T19" s="176">
        <v>430</v>
      </c>
      <c r="U19" s="173">
        <v>2</v>
      </c>
      <c r="V19" s="183">
        <v>2</v>
      </c>
      <c r="W19" s="138">
        <v>-0.25</v>
      </c>
      <c r="X19" s="162" t="str">
        <f>C19&amp;"+"&amp;I19</f>
        <v>1+2</v>
      </c>
      <c r="Y19" s="163">
        <f>IF(AND(G19&gt;0,G19&lt;1),2*G19,MATCH(A19,{-40000,-0.4999999999,0.5,40000},1)-1)</f>
        <v>1</v>
      </c>
      <c r="Z19" s="159">
        <f>IF(AND(H19&gt;0,H19&lt;1),2*H19,MATCH(K19,{-40000,-0.4999999999,0.5,40000},1)-1)</f>
        <v>1</v>
      </c>
      <c r="AA19" s="162" t="str">
        <f>O19&amp;"+"&amp;U19</f>
        <v>1+2</v>
      </c>
      <c r="AB19" s="163">
        <f>IF(AND(S19&gt;0,S19&lt;1),2*S19,MATCH(M19,{-40000,-0.4999999999,0.5,40000},1)-1)</f>
        <v>1</v>
      </c>
      <c r="AC19" s="159">
        <f>IF(AND(T19&gt;0,T19&lt;1),2*T19,MATCH(W19,{-40000,-0.4999999999,0.5,40000},1)-1)</f>
        <v>1</v>
      </c>
    </row>
    <row r="20" spans="1:29" ht="16.5" customHeight="1">
      <c r="A20" s="172">
        <v>0.25</v>
      </c>
      <c r="B20" s="171">
        <v>3</v>
      </c>
      <c r="C20" s="173">
        <v>3</v>
      </c>
      <c r="D20" s="179" t="s">
        <v>87</v>
      </c>
      <c r="E20" s="174" t="s">
        <v>54</v>
      </c>
      <c r="F20" s="175">
        <v>10</v>
      </c>
      <c r="G20" s="176"/>
      <c r="H20" s="176">
        <v>420</v>
      </c>
      <c r="I20" s="173">
        <v>5</v>
      </c>
      <c r="J20" s="178">
        <v>1</v>
      </c>
      <c r="K20" s="25">
        <v>-0.25</v>
      </c>
      <c r="L20" s="9"/>
      <c r="M20" s="181">
        <v>0.25</v>
      </c>
      <c r="N20" s="182">
        <v>4</v>
      </c>
      <c r="O20" s="173">
        <v>3</v>
      </c>
      <c r="P20" s="179" t="s">
        <v>89</v>
      </c>
      <c r="Q20" s="174" t="s">
        <v>53</v>
      </c>
      <c r="R20" s="175">
        <v>10</v>
      </c>
      <c r="S20" s="176"/>
      <c r="T20" s="176">
        <v>420</v>
      </c>
      <c r="U20" s="173">
        <v>5</v>
      </c>
      <c r="V20" s="183">
        <v>0</v>
      </c>
      <c r="W20" s="138">
        <v>-0.25</v>
      </c>
      <c r="X20" s="164" t="str">
        <f>C20&amp;"+"&amp;I20</f>
        <v>3+5</v>
      </c>
      <c r="Y20" s="165">
        <f>IF(AND(G20&gt;0,G20&lt;1),2*G20,MATCH(A20,{-40000,-0.4999999999,0.5,40000},1)-1)</f>
        <v>1</v>
      </c>
      <c r="Z20" s="160">
        <f>IF(AND(H20&gt;0,H20&lt;1),2*H20,MATCH(K20,{-40000,-0.4999999999,0.5,40000},1)-1)</f>
        <v>1</v>
      </c>
      <c r="AA20" s="164" t="str">
        <f>O20&amp;"+"&amp;U20</f>
        <v>3+5</v>
      </c>
      <c r="AB20" s="165">
        <f>IF(AND(S20&gt;0,S20&lt;1),2*S20,MATCH(M20,{-40000,-0.4999999999,0.5,40000},1)-1)</f>
        <v>1</v>
      </c>
      <c r="AC20" s="160">
        <f>IF(AND(T20&gt;0,T20&lt;1),2*T20,MATCH(W20,{-40000,-0.4999999999,0.5,40000},1)-1)</f>
        <v>1</v>
      </c>
    </row>
    <row r="21" spans="1:29" ht="16.5" customHeight="1">
      <c r="A21" s="172">
        <v>-0.75</v>
      </c>
      <c r="B21" s="171">
        <v>0</v>
      </c>
      <c r="C21" s="173">
        <v>4</v>
      </c>
      <c r="D21" s="179" t="s">
        <v>87</v>
      </c>
      <c r="E21" s="174" t="s">
        <v>53</v>
      </c>
      <c r="F21" s="180">
        <v>11</v>
      </c>
      <c r="G21" s="176"/>
      <c r="H21" s="176">
        <v>450</v>
      </c>
      <c r="I21" s="173">
        <v>6</v>
      </c>
      <c r="J21" s="178">
        <v>4</v>
      </c>
      <c r="K21" s="25">
        <v>0.75</v>
      </c>
      <c r="L21" s="9"/>
      <c r="M21" s="181">
        <v>-0.75</v>
      </c>
      <c r="N21" s="182">
        <v>0</v>
      </c>
      <c r="O21" s="173">
        <v>4</v>
      </c>
      <c r="P21" s="179" t="s">
        <v>87</v>
      </c>
      <c r="Q21" s="174" t="s">
        <v>53</v>
      </c>
      <c r="R21" s="180">
        <v>11</v>
      </c>
      <c r="S21" s="176"/>
      <c r="T21" s="176">
        <v>450</v>
      </c>
      <c r="U21" s="173">
        <v>6</v>
      </c>
      <c r="V21" s="183">
        <v>4</v>
      </c>
      <c r="W21" s="138">
        <v>0.75</v>
      </c>
      <c r="X21" s="166" t="str">
        <f>C21&amp;"+"&amp;I21</f>
        <v>4+6</v>
      </c>
      <c r="Y21" s="167">
        <f>IF(AND(G21&gt;0,G21&lt;1),2*G21,MATCH(A21,{-40000,-0.4999999999,0.5,40000},1)-1)</f>
        <v>0</v>
      </c>
      <c r="Z21" s="161">
        <f>IF(AND(H21&gt;0,H21&lt;1),2*H21,MATCH(K21,{-40000,-0.4999999999,0.5,40000},1)-1)</f>
        <v>2</v>
      </c>
      <c r="AA21" s="166" t="str">
        <f>O21&amp;"+"&amp;U21</f>
        <v>4+6</v>
      </c>
      <c r="AB21" s="167">
        <f>IF(AND(S21&gt;0,S21&lt;1),2*S21,MATCH(M21,{-40000,-0.4999999999,0.5,40000},1)-1)</f>
        <v>0</v>
      </c>
      <c r="AC21" s="161">
        <f>IF(AND(T21&gt;0,T21&lt;1),2*T21,MATCH(W21,{-40000,-0.4999999999,0.5,40000},1)-1)</f>
        <v>2</v>
      </c>
    </row>
    <row r="22" spans="1:23" s="54" customFormat="1" ht="30" customHeight="1">
      <c r="A22" s="10"/>
      <c r="B22" s="10"/>
      <c r="C22" s="27"/>
      <c r="D22" s="10"/>
      <c r="E22" s="10"/>
      <c r="F22" s="10"/>
      <c r="G22" s="10"/>
      <c r="H22" s="10"/>
      <c r="I22" s="27"/>
      <c r="J22" s="10"/>
      <c r="K22" s="8"/>
      <c r="L22" s="15"/>
      <c r="M22" s="10"/>
      <c r="N22" s="10"/>
      <c r="O22" s="27"/>
      <c r="P22" s="10"/>
      <c r="Q22" s="10"/>
      <c r="R22" s="10"/>
      <c r="S22" s="10"/>
      <c r="T22" s="10"/>
      <c r="U22" s="27"/>
      <c r="V22" s="10"/>
      <c r="W22" s="10"/>
    </row>
    <row r="23" spans="1:23" s="54" customFormat="1" ht="15">
      <c r="A23" s="2"/>
      <c r="B23" s="3" t="s">
        <v>2</v>
      </c>
      <c r="C23" s="4"/>
      <c r="D23" s="3"/>
      <c r="E23" s="5" t="s">
        <v>21</v>
      </c>
      <c r="F23" s="1"/>
      <c r="G23" s="6" t="s">
        <v>4</v>
      </c>
      <c r="H23" s="6"/>
      <c r="I23" s="7" t="s">
        <v>22</v>
      </c>
      <c r="J23" s="7"/>
      <c r="K23" s="8"/>
      <c r="L23" s="9">
        <v>150</v>
      </c>
      <c r="M23" s="2"/>
      <c r="N23" s="3" t="s">
        <v>2</v>
      </c>
      <c r="O23" s="4"/>
      <c r="P23" s="3"/>
      <c r="Q23" s="5" t="s">
        <v>23</v>
      </c>
      <c r="R23" s="1"/>
      <c r="S23" s="6" t="s">
        <v>4</v>
      </c>
      <c r="T23" s="6"/>
      <c r="U23" s="7" t="s">
        <v>1</v>
      </c>
      <c r="V23" s="7"/>
      <c r="W23" s="8"/>
    </row>
    <row r="24" spans="1:23" s="54" customFormat="1" ht="12.75">
      <c r="A24" s="11"/>
      <c r="B24" s="11"/>
      <c r="C24" s="12"/>
      <c r="D24" s="13"/>
      <c r="E24" s="13"/>
      <c r="F24" s="13"/>
      <c r="G24" s="14" t="s">
        <v>7</v>
      </c>
      <c r="H24" s="14"/>
      <c r="I24" s="7" t="s">
        <v>24</v>
      </c>
      <c r="J24" s="7"/>
      <c r="K24" s="8"/>
      <c r="L24" s="9">
        <v>150</v>
      </c>
      <c r="M24" s="11"/>
      <c r="N24" s="11"/>
      <c r="O24" s="12"/>
      <c r="P24" s="13"/>
      <c r="Q24" s="13"/>
      <c r="R24" s="13"/>
      <c r="S24" s="14" t="s">
        <v>7</v>
      </c>
      <c r="T24" s="14"/>
      <c r="U24" s="7" t="s">
        <v>25</v>
      </c>
      <c r="V24" s="7"/>
      <c r="W24" s="8"/>
    </row>
    <row r="25" spans="1:23" s="54" customFormat="1" ht="4.5" customHeight="1">
      <c r="A25" s="72"/>
      <c r="B25" s="73"/>
      <c r="C25" s="74"/>
      <c r="D25" s="75"/>
      <c r="E25" s="76"/>
      <c r="F25" s="77"/>
      <c r="G25" s="78"/>
      <c r="H25" s="78"/>
      <c r="I25" s="74"/>
      <c r="J25" s="73"/>
      <c r="K25" s="79"/>
      <c r="L25" s="67"/>
      <c r="M25" s="72"/>
      <c r="N25" s="73"/>
      <c r="O25" s="74"/>
      <c r="P25" s="75"/>
      <c r="Q25" s="76"/>
      <c r="R25" s="77"/>
      <c r="S25" s="78"/>
      <c r="T25" s="78"/>
      <c r="U25" s="74"/>
      <c r="V25" s="73"/>
      <c r="W25" s="79"/>
    </row>
    <row r="26" spans="1:23" s="53" customFormat="1" ht="12.75" customHeight="1">
      <c r="A26" s="80"/>
      <c r="B26" s="81"/>
      <c r="C26" s="82"/>
      <c r="D26" s="83"/>
      <c r="E26" s="84" t="s">
        <v>48</v>
      </c>
      <c r="F26" s="200" t="s">
        <v>134</v>
      </c>
      <c r="G26" s="86"/>
      <c r="H26" s="87"/>
      <c r="I26" s="146"/>
      <c r="J26" s="147"/>
      <c r="K26" s="148"/>
      <c r="L26" s="89"/>
      <c r="M26" s="80"/>
      <c r="N26" s="81"/>
      <c r="O26" s="82"/>
      <c r="P26" s="83"/>
      <c r="Q26" s="84" t="s">
        <v>48</v>
      </c>
      <c r="R26" s="85" t="s">
        <v>149</v>
      </c>
      <c r="S26" s="86"/>
      <c r="T26" s="87"/>
      <c r="U26" s="146"/>
      <c r="V26" s="147"/>
      <c r="W26" s="148"/>
    </row>
    <row r="27" spans="1:23" s="53" customFormat="1" ht="12.75" customHeight="1">
      <c r="A27" s="80"/>
      <c r="B27" s="81"/>
      <c r="C27" s="82"/>
      <c r="D27" s="83"/>
      <c r="E27" s="90" t="s">
        <v>49</v>
      </c>
      <c r="F27" s="85" t="s">
        <v>135</v>
      </c>
      <c r="G27" s="91"/>
      <c r="H27" s="87"/>
      <c r="I27" s="149"/>
      <c r="J27" s="150" t="s">
        <v>72</v>
      </c>
      <c r="K27" s="151"/>
      <c r="L27" s="89"/>
      <c r="M27" s="80"/>
      <c r="N27" s="81"/>
      <c r="O27" s="82"/>
      <c r="P27" s="83"/>
      <c r="Q27" s="90" t="s">
        <v>49</v>
      </c>
      <c r="R27" s="200" t="s">
        <v>150</v>
      </c>
      <c r="S27" s="91"/>
      <c r="T27" s="87"/>
      <c r="U27" s="149"/>
      <c r="V27" s="150">
        <f>IF(R26&amp;R27&amp;R28&amp;R29="","",(LEN(R26&amp;R27&amp;R28&amp;R29)-LEN(SUBSTITUTE(R26&amp;R27&amp;R28&amp;R29,"Т","")))*4+(LEN(R26&amp;R27&amp;R28&amp;R29)-LEN(SUBSTITUTE(R26&amp;R27&amp;R28&amp;R29,"К","")))*3+(LEN(R26&amp;R27&amp;R28&amp;R29)-LEN(SUBSTITUTE(R26&amp;R27&amp;R28&amp;R29,"Д","")))*2+(LEN(R26&amp;R27&amp;R28&amp;R29)-LEN(SUBSTITUTE(R26&amp;R27&amp;R28&amp;R29,"В","")))+0.1)</f>
        <v>9.1</v>
      </c>
      <c r="W27" s="151"/>
    </row>
    <row r="28" spans="1:23" s="53" customFormat="1" ht="12.75" customHeight="1">
      <c r="A28" s="80"/>
      <c r="B28" s="81"/>
      <c r="C28" s="82"/>
      <c r="D28" s="83"/>
      <c r="E28" s="90" t="s">
        <v>50</v>
      </c>
      <c r="F28" s="85" t="s">
        <v>136</v>
      </c>
      <c r="G28" s="86"/>
      <c r="H28" s="87"/>
      <c r="I28" s="152" t="s">
        <v>72</v>
      </c>
      <c r="J28" s="150" t="s">
        <v>72</v>
      </c>
      <c r="K28" s="153" t="s">
        <v>72</v>
      </c>
      <c r="L28" s="89"/>
      <c r="M28" s="80"/>
      <c r="N28" s="81"/>
      <c r="O28" s="82"/>
      <c r="P28" s="83"/>
      <c r="Q28" s="90" t="s">
        <v>50</v>
      </c>
      <c r="R28" s="85" t="s">
        <v>151</v>
      </c>
      <c r="S28" s="86"/>
      <c r="T28" s="87"/>
      <c r="U28" s="152" t="s">
        <v>72</v>
      </c>
      <c r="V28" s="150" t="str">
        <f>IF(V27="","","+")</f>
        <v>+</v>
      </c>
      <c r="W28" s="153">
        <f>IF(V27="","",(LEN(T30&amp;T31&amp;T32&amp;T33)-LEN(SUBSTITUTE(T30&amp;T31&amp;T32&amp;T33,"Т","")))*4+(LEN(T30&amp;T31&amp;T32&amp;T33)-LEN(SUBSTITUTE(T30&amp;T31&amp;T32&amp;T33,"К","")))*3+(LEN(T30&amp;T31&amp;T32&amp;T33)-LEN(SUBSTITUTE(T30&amp;T31&amp;T32&amp;T33,"Д","")))*2+(LEN(T30&amp;T31&amp;T32&amp;T33)-LEN(SUBSTITUTE(T30&amp;T31&amp;T32&amp;T33,"В","")))+0.1)</f>
        <v>9.1</v>
      </c>
    </row>
    <row r="29" spans="1:23" s="53" customFormat="1" ht="12.75" customHeight="1">
      <c r="A29" s="80"/>
      <c r="B29" s="81"/>
      <c r="C29" s="82"/>
      <c r="D29" s="83"/>
      <c r="E29" s="84" t="s">
        <v>51</v>
      </c>
      <c r="F29" s="85" t="s">
        <v>137</v>
      </c>
      <c r="G29" s="86"/>
      <c r="H29" s="87"/>
      <c r="I29" s="149"/>
      <c r="J29" s="150" t="s">
        <v>72</v>
      </c>
      <c r="K29" s="151"/>
      <c r="L29" s="89"/>
      <c r="M29" s="80"/>
      <c r="N29" s="81"/>
      <c r="O29" s="82"/>
      <c r="P29" s="83"/>
      <c r="Q29" s="84" t="s">
        <v>51</v>
      </c>
      <c r="R29" s="85" t="s">
        <v>115</v>
      </c>
      <c r="S29" s="86"/>
      <c r="T29" s="87"/>
      <c r="U29" s="149"/>
      <c r="V29" s="150">
        <f>IF(V27="","",(LEN(R34&amp;R35&amp;R36&amp;R37)-LEN(SUBSTITUTE(R34&amp;R35&amp;R36&amp;R37,"Т","")))*4+(LEN(R34&amp;R35&amp;R36&amp;R37)-LEN(SUBSTITUTE(R34&amp;R35&amp;R36&amp;R37,"К","")))*3+(LEN(R34&amp;R35&amp;R36&amp;R37)-LEN(SUBSTITUTE(R34&amp;R35&amp;R36&amp;R37,"Д","")))*2+(LEN(R34&amp;R35&amp;R36&amp;R37)-LEN(SUBSTITUTE(R34&amp;R35&amp;R36&amp;R37,"В","")))+0.1)</f>
        <v>11.1</v>
      </c>
      <c r="W29" s="151"/>
    </row>
    <row r="30" spans="1:23" s="53" customFormat="1" ht="12.75" customHeight="1">
      <c r="A30" s="92" t="s">
        <v>48</v>
      </c>
      <c r="B30" s="93" t="s">
        <v>137</v>
      </c>
      <c r="C30" s="82"/>
      <c r="D30" s="83"/>
      <c r="E30" s="94"/>
      <c r="F30" s="86"/>
      <c r="G30" s="84" t="s">
        <v>48</v>
      </c>
      <c r="H30" s="95" t="s">
        <v>138</v>
      </c>
      <c r="I30" s="86"/>
      <c r="J30" s="91"/>
      <c r="K30" s="88"/>
      <c r="L30" s="89"/>
      <c r="M30" s="92" t="s">
        <v>48</v>
      </c>
      <c r="N30" s="93" t="s">
        <v>160</v>
      </c>
      <c r="O30" s="82"/>
      <c r="P30" s="83"/>
      <c r="Q30" s="94"/>
      <c r="R30" s="86"/>
      <c r="S30" s="84" t="s">
        <v>48</v>
      </c>
      <c r="T30" s="95" t="s">
        <v>152</v>
      </c>
      <c r="U30" s="86"/>
      <c r="V30" s="91"/>
      <c r="W30" s="88"/>
    </row>
    <row r="31" spans="1:23" s="53" customFormat="1" ht="12.75" customHeight="1">
      <c r="A31" s="96" t="s">
        <v>49</v>
      </c>
      <c r="B31" s="201" t="s">
        <v>146</v>
      </c>
      <c r="C31" s="97"/>
      <c r="D31" s="83"/>
      <c r="E31" s="94"/>
      <c r="F31" s="98"/>
      <c r="G31" s="90" t="s">
        <v>49</v>
      </c>
      <c r="H31" s="95" t="s">
        <v>139</v>
      </c>
      <c r="I31" s="86"/>
      <c r="J31" s="91"/>
      <c r="K31" s="88"/>
      <c r="L31" s="89"/>
      <c r="M31" s="96" t="s">
        <v>49</v>
      </c>
      <c r="N31" s="93" t="s">
        <v>161</v>
      </c>
      <c r="O31" s="97"/>
      <c r="P31" s="83"/>
      <c r="Q31" s="94"/>
      <c r="R31" s="98"/>
      <c r="S31" s="90" t="s">
        <v>49</v>
      </c>
      <c r="T31" s="95" t="s">
        <v>153</v>
      </c>
      <c r="U31" s="86"/>
      <c r="V31" s="91"/>
      <c r="W31" s="88"/>
    </row>
    <row r="32" spans="1:23" s="53" customFormat="1" ht="12.75" customHeight="1">
      <c r="A32" s="96" t="s">
        <v>50</v>
      </c>
      <c r="B32" s="93" t="s">
        <v>147</v>
      </c>
      <c r="C32" s="82"/>
      <c r="D32" s="83"/>
      <c r="E32" s="94"/>
      <c r="F32" s="98"/>
      <c r="G32" s="90" t="s">
        <v>50</v>
      </c>
      <c r="H32" s="95" t="s">
        <v>140</v>
      </c>
      <c r="I32" s="86"/>
      <c r="J32" s="86"/>
      <c r="K32" s="88"/>
      <c r="L32" s="89"/>
      <c r="M32" s="96" t="s">
        <v>50</v>
      </c>
      <c r="N32" s="93" t="s">
        <v>162</v>
      </c>
      <c r="O32" s="82"/>
      <c r="P32" s="83"/>
      <c r="Q32" s="94"/>
      <c r="R32" s="98"/>
      <c r="S32" s="90" t="s">
        <v>50</v>
      </c>
      <c r="T32" s="202" t="s">
        <v>154</v>
      </c>
      <c r="U32" s="86"/>
      <c r="V32" s="86"/>
      <c r="W32" s="88"/>
    </row>
    <row r="33" spans="1:23" s="53" customFormat="1" ht="12.75" customHeight="1">
      <c r="A33" s="92" t="s">
        <v>51</v>
      </c>
      <c r="B33" s="93" t="s">
        <v>148</v>
      </c>
      <c r="C33" s="97"/>
      <c r="D33" s="83"/>
      <c r="E33" s="94"/>
      <c r="F33" s="86"/>
      <c r="G33" s="84" t="s">
        <v>51</v>
      </c>
      <c r="H33" s="95" t="s">
        <v>141</v>
      </c>
      <c r="I33" s="86"/>
      <c r="J33" s="99" t="s">
        <v>55</v>
      </c>
      <c r="K33" s="88"/>
      <c r="L33" s="89"/>
      <c r="M33" s="92" t="s">
        <v>51</v>
      </c>
      <c r="N33" s="93" t="s">
        <v>163</v>
      </c>
      <c r="O33" s="97"/>
      <c r="P33" s="83"/>
      <c r="Q33" s="94"/>
      <c r="R33" s="86"/>
      <c r="S33" s="84" t="s">
        <v>51</v>
      </c>
      <c r="T33" s="95" t="s">
        <v>155</v>
      </c>
      <c r="U33" s="86"/>
      <c r="V33" s="99" t="s">
        <v>55</v>
      </c>
      <c r="W33" s="88"/>
    </row>
    <row r="34" spans="1:23" s="53" customFormat="1" ht="12.75" customHeight="1">
      <c r="A34" s="100"/>
      <c r="B34" s="97"/>
      <c r="C34" s="97"/>
      <c r="D34" s="83"/>
      <c r="E34" s="84" t="s">
        <v>48</v>
      </c>
      <c r="F34" s="85" t="s">
        <v>142</v>
      </c>
      <c r="G34" s="86"/>
      <c r="H34" s="101"/>
      <c r="I34" s="102" t="s">
        <v>52</v>
      </c>
      <c r="J34" s="144" t="s">
        <v>380</v>
      </c>
      <c r="K34" s="88"/>
      <c r="L34" s="89"/>
      <c r="M34" s="100"/>
      <c r="N34" s="97"/>
      <c r="O34" s="97"/>
      <c r="P34" s="83"/>
      <c r="Q34" s="84" t="s">
        <v>48</v>
      </c>
      <c r="R34" s="85" t="s">
        <v>156</v>
      </c>
      <c r="S34" s="86"/>
      <c r="T34" s="101"/>
      <c r="U34" s="102" t="s">
        <v>52</v>
      </c>
      <c r="V34" s="144" t="s">
        <v>383</v>
      </c>
      <c r="W34" s="88"/>
    </row>
    <row r="35" spans="1:23" s="53" customFormat="1" ht="12.75" customHeight="1">
      <c r="A35" s="80"/>
      <c r="B35" s="103" t="s">
        <v>56</v>
      </c>
      <c r="C35" s="82"/>
      <c r="D35" s="83"/>
      <c r="E35" s="90" t="s">
        <v>49</v>
      </c>
      <c r="F35" s="85" t="s">
        <v>143</v>
      </c>
      <c r="G35" s="86"/>
      <c r="H35" s="87"/>
      <c r="I35" s="102" t="s">
        <v>46</v>
      </c>
      <c r="J35" s="145" t="s">
        <v>380</v>
      </c>
      <c r="K35" s="88"/>
      <c r="L35" s="89"/>
      <c r="M35" s="80"/>
      <c r="N35" s="103" t="s">
        <v>56</v>
      </c>
      <c r="O35" s="82"/>
      <c r="P35" s="83"/>
      <c r="Q35" s="90" t="s">
        <v>49</v>
      </c>
      <c r="R35" s="85" t="s">
        <v>157</v>
      </c>
      <c r="S35" s="86"/>
      <c r="T35" s="87"/>
      <c r="U35" s="102" t="s">
        <v>46</v>
      </c>
      <c r="V35" s="145" t="s">
        <v>383</v>
      </c>
      <c r="W35" s="88"/>
    </row>
    <row r="36" spans="1:23" s="53" customFormat="1" ht="12.75" customHeight="1">
      <c r="A36" s="80"/>
      <c r="B36" s="103" t="s">
        <v>382</v>
      </c>
      <c r="C36" s="82"/>
      <c r="D36" s="83"/>
      <c r="E36" s="90" t="s">
        <v>50</v>
      </c>
      <c r="F36" s="85" t="s">
        <v>144</v>
      </c>
      <c r="G36" s="91"/>
      <c r="H36" s="87"/>
      <c r="I36" s="102" t="s">
        <v>54</v>
      </c>
      <c r="J36" s="145" t="s">
        <v>381</v>
      </c>
      <c r="K36" s="88"/>
      <c r="L36" s="89"/>
      <c r="M36" s="80"/>
      <c r="N36" s="103" t="s">
        <v>385</v>
      </c>
      <c r="O36" s="82"/>
      <c r="P36" s="83"/>
      <c r="Q36" s="90" t="s">
        <v>50</v>
      </c>
      <c r="R36" s="85" t="s">
        <v>158</v>
      </c>
      <c r="S36" s="91"/>
      <c r="T36" s="87"/>
      <c r="U36" s="102" t="s">
        <v>54</v>
      </c>
      <c r="V36" s="145" t="s">
        <v>384</v>
      </c>
      <c r="W36" s="88"/>
    </row>
    <row r="37" spans="1:23" s="53" customFormat="1" ht="12.75" customHeight="1">
      <c r="A37" s="104"/>
      <c r="B37" s="105"/>
      <c r="C37" s="105"/>
      <c r="D37" s="83"/>
      <c r="E37" s="84" t="s">
        <v>51</v>
      </c>
      <c r="F37" s="93" t="s">
        <v>145</v>
      </c>
      <c r="G37" s="105"/>
      <c r="H37" s="105"/>
      <c r="I37" s="106" t="s">
        <v>53</v>
      </c>
      <c r="J37" s="145" t="s">
        <v>381</v>
      </c>
      <c r="K37" s="107"/>
      <c r="L37" s="108"/>
      <c r="M37" s="104"/>
      <c r="N37" s="105"/>
      <c r="O37" s="105"/>
      <c r="P37" s="83"/>
      <c r="Q37" s="84" t="s">
        <v>51</v>
      </c>
      <c r="R37" s="93" t="s">
        <v>159</v>
      </c>
      <c r="S37" s="105"/>
      <c r="T37" s="105"/>
      <c r="U37" s="106" t="s">
        <v>53</v>
      </c>
      <c r="V37" s="145" t="s">
        <v>384</v>
      </c>
      <c r="W37" s="107"/>
    </row>
    <row r="38" spans="1:23" ht="4.5" customHeight="1">
      <c r="A38" s="109"/>
      <c r="B38" s="110"/>
      <c r="C38" s="111"/>
      <c r="D38" s="112"/>
      <c r="E38" s="113"/>
      <c r="F38" s="114"/>
      <c r="G38" s="115"/>
      <c r="H38" s="115"/>
      <c r="I38" s="111"/>
      <c r="J38" s="110"/>
      <c r="K38" s="116"/>
      <c r="L38" s="117"/>
      <c r="M38" s="109"/>
      <c r="N38" s="110"/>
      <c r="O38" s="111"/>
      <c r="P38" s="112"/>
      <c r="Q38" s="113"/>
      <c r="R38" s="114"/>
      <c r="S38" s="115"/>
      <c r="T38" s="115"/>
      <c r="U38" s="111"/>
      <c r="V38" s="110"/>
      <c r="W38" s="116"/>
    </row>
    <row r="39" spans="1:29" ht="12.75" customHeight="1">
      <c r="A39" s="16"/>
      <c r="B39" s="16" t="s">
        <v>10</v>
      </c>
      <c r="C39" s="17"/>
      <c r="D39" s="18" t="s">
        <v>11</v>
      </c>
      <c r="E39" s="18" t="s">
        <v>12</v>
      </c>
      <c r="F39" s="18" t="s">
        <v>13</v>
      </c>
      <c r="G39" s="19" t="s">
        <v>14</v>
      </c>
      <c r="H39" s="20"/>
      <c r="I39" s="17" t="s">
        <v>15</v>
      </c>
      <c r="J39" s="18" t="s">
        <v>10</v>
      </c>
      <c r="K39" s="16" t="s">
        <v>16</v>
      </c>
      <c r="L39" s="9">
        <v>150</v>
      </c>
      <c r="M39" s="16"/>
      <c r="N39" s="16" t="s">
        <v>10</v>
      </c>
      <c r="O39" s="17"/>
      <c r="P39" s="18" t="s">
        <v>11</v>
      </c>
      <c r="Q39" s="18" t="s">
        <v>12</v>
      </c>
      <c r="R39" s="18" t="s">
        <v>13</v>
      </c>
      <c r="S39" s="19" t="s">
        <v>14</v>
      </c>
      <c r="T39" s="20"/>
      <c r="U39" s="17" t="s">
        <v>15</v>
      </c>
      <c r="V39" s="18" t="s">
        <v>10</v>
      </c>
      <c r="W39" s="31" t="s">
        <v>16</v>
      </c>
      <c r="X39" s="197" t="s">
        <v>62</v>
      </c>
      <c r="Y39" s="198"/>
      <c r="Z39" s="194"/>
      <c r="AA39" s="199" t="s">
        <v>63</v>
      </c>
      <c r="AB39" s="195"/>
      <c r="AC39" s="196"/>
    </row>
    <row r="40" spans="1:29" ht="12.75">
      <c r="A40" s="21" t="s">
        <v>16</v>
      </c>
      <c r="B40" s="21" t="s">
        <v>17</v>
      </c>
      <c r="C40" s="22" t="s">
        <v>18</v>
      </c>
      <c r="D40" s="23" t="s">
        <v>19</v>
      </c>
      <c r="E40" s="23" t="s">
        <v>20</v>
      </c>
      <c r="F40" s="23"/>
      <c r="G40" s="24" t="s">
        <v>18</v>
      </c>
      <c r="H40" s="24" t="s">
        <v>15</v>
      </c>
      <c r="I40" s="22"/>
      <c r="J40" s="21" t="s">
        <v>17</v>
      </c>
      <c r="K40" s="21"/>
      <c r="L40" s="9">
        <v>150</v>
      </c>
      <c r="M40" s="21" t="s">
        <v>16</v>
      </c>
      <c r="N40" s="21" t="s">
        <v>17</v>
      </c>
      <c r="O40" s="22" t="s">
        <v>18</v>
      </c>
      <c r="P40" s="23" t="s">
        <v>19</v>
      </c>
      <c r="Q40" s="23" t="s">
        <v>20</v>
      </c>
      <c r="R40" s="23"/>
      <c r="S40" s="24" t="s">
        <v>18</v>
      </c>
      <c r="T40" s="24" t="s">
        <v>15</v>
      </c>
      <c r="U40" s="22"/>
      <c r="V40" s="21" t="s">
        <v>17</v>
      </c>
      <c r="W40" s="32"/>
      <c r="X40" s="168" t="s">
        <v>61</v>
      </c>
      <c r="Y40" s="193" t="s">
        <v>66</v>
      </c>
      <c r="Z40" s="194"/>
      <c r="AA40" s="168" t="s">
        <v>61</v>
      </c>
      <c r="AB40" s="195" t="s">
        <v>66</v>
      </c>
      <c r="AC40" s="196"/>
    </row>
    <row r="41" spans="1:29" ht="16.5" customHeight="1">
      <c r="A41" s="172">
        <v>1.75</v>
      </c>
      <c r="B41" s="171">
        <v>3</v>
      </c>
      <c r="C41" s="173">
        <v>1</v>
      </c>
      <c r="D41" s="179" t="s">
        <v>87</v>
      </c>
      <c r="E41" s="174" t="s">
        <v>52</v>
      </c>
      <c r="F41" s="180">
        <v>10</v>
      </c>
      <c r="G41" s="176">
        <v>420</v>
      </c>
      <c r="H41" s="176"/>
      <c r="I41" s="177">
        <v>2</v>
      </c>
      <c r="J41" s="178">
        <v>1</v>
      </c>
      <c r="K41" s="26">
        <v>-1.75</v>
      </c>
      <c r="L41" s="9"/>
      <c r="M41" s="181">
        <v>-0.75</v>
      </c>
      <c r="N41" s="182">
        <v>1</v>
      </c>
      <c r="O41" s="173">
        <v>1</v>
      </c>
      <c r="P41" s="179" t="s">
        <v>91</v>
      </c>
      <c r="Q41" s="174" t="s">
        <v>54</v>
      </c>
      <c r="R41" s="175">
        <v>7</v>
      </c>
      <c r="S41" s="176">
        <v>100</v>
      </c>
      <c r="T41" s="176"/>
      <c r="U41" s="173">
        <v>2</v>
      </c>
      <c r="V41" s="183">
        <v>3</v>
      </c>
      <c r="W41" s="138">
        <v>0.75</v>
      </c>
      <c r="X41" s="162" t="str">
        <f>C41&amp;"+"&amp;I41</f>
        <v>1+2</v>
      </c>
      <c r="Y41" s="163">
        <f>IF(AND(G41&gt;0,G41&lt;1),2*G41,MATCH(A41,{-40000,-0.4999999999,0.5,40000},1)-1)</f>
        <v>2</v>
      </c>
      <c r="Z41" s="159">
        <f>IF(AND(H41&gt;0,H41&lt;1),2*H41,MATCH(K41,{-40000,-0.4999999999,0.5,40000},1)-1)</f>
        <v>0</v>
      </c>
      <c r="AA41" s="162" t="str">
        <f>O41&amp;"+"&amp;U41</f>
        <v>1+2</v>
      </c>
      <c r="AB41" s="163">
        <f>IF(AND(S41&gt;0,S41&lt;1),2*S41,MATCH(M41,{-40000,-0.4999999999,0.5,40000},1)-1)</f>
        <v>0</v>
      </c>
      <c r="AC41" s="159">
        <f>IF(AND(T41&gt;0,T41&lt;1),2*T41,MATCH(W41,{-40000,-0.4999999999,0.5,40000},1)-1)</f>
        <v>2</v>
      </c>
    </row>
    <row r="42" spans="1:29" ht="16.5" customHeight="1">
      <c r="A42" s="172">
        <v>1.75</v>
      </c>
      <c r="B42" s="171">
        <v>3</v>
      </c>
      <c r="C42" s="173">
        <v>3</v>
      </c>
      <c r="D42" s="179" t="s">
        <v>87</v>
      </c>
      <c r="E42" s="174" t="s">
        <v>52</v>
      </c>
      <c r="F42" s="175">
        <v>10</v>
      </c>
      <c r="G42" s="176">
        <v>420</v>
      </c>
      <c r="H42" s="176"/>
      <c r="I42" s="173">
        <v>6</v>
      </c>
      <c r="J42" s="178">
        <v>1</v>
      </c>
      <c r="K42" s="26">
        <v>-1.75</v>
      </c>
      <c r="L42" s="9"/>
      <c r="M42" s="181">
        <v>-0.75</v>
      </c>
      <c r="N42" s="182">
        <v>1</v>
      </c>
      <c r="O42" s="173">
        <v>3</v>
      </c>
      <c r="P42" s="179" t="s">
        <v>91</v>
      </c>
      <c r="Q42" s="174" t="s">
        <v>54</v>
      </c>
      <c r="R42" s="175">
        <v>7</v>
      </c>
      <c r="S42" s="176">
        <v>100</v>
      </c>
      <c r="T42" s="176"/>
      <c r="U42" s="173">
        <v>6</v>
      </c>
      <c r="V42" s="183">
        <v>3</v>
      </c>
      <c r="W42" s="138">
        <v>0.75</v>
      </c>
      <c r="X42" s="164" t="str">
        <f>C42&amp;"+"&amp;I42</f>
        <v>3+6</v>
      </c>
      <c r="Y42" s="165">
        <f>IF(AND(G42&gt;0,G42&lt;1),2*G42,MATCH(A42,{-40000,-0.4999999999,0.5,40000},1)-1)</f>
        <v>2</v>
      </c>
      <c r="Z42" s="160">
        <f>IF(AND(H42&gt;0,H42&lt;1),2*H42,MATCH(K42,{-40000,-0.4999999999,0.5,40000},1)-1)</f>
        <v>0</v>
      </c>
      <c r="AA42" s="164" t="str">
        <f>O42&amp;"+"&amp;U42</f>
        <v>3+6</v>
      </c>
      <c r="AB42" s="165">
        <f>IF(AND(S42&gt;0,S42&lt;1),2*S42,MATCH(M42,{-40000,-0.4999999999,0.5,40000},1)-1)</f>
        <v>0</v>
      </c>
      <c r="AC42" s="160">
        <f>IF(AND(T42&gt;0,T42&lt;1),2*T42,MATCH(W42,{-40000,-0.4999999999,0.5,40000},1)-1)</f>
        <v>2</v>
      </c>
    </row>
    <row r="43" spans="1:29" ht="16.5" customHeight="1">
      <c r="A43" s="172">
        <v>-5.25</v>
      </c>
      <c r="B43" s="171">
        <v>0</v>
      </c>
      <c r="C43" s="173">
        <v>4</v>
      </c>
      <c r="D43" s="179" t="s">
        <v>90</v>
      </c>
      <c r="E43" s="174" t="s">
        <v>52</v>
      </c>
      <c r="F43" s="180">
        <v>9</v>
      </c>
      <c r="G43" s="176">
        <v>140</v>
      </c>
      <c r="H43" s="176"/>
      <c r="I43" s="173">
        <v>5</v>
      </c>
      <c r="J43" s="178">
        <v>4</v>
      </c>
      <c r="K43" s="26">
        <v>5.25</v>
      </c>
      <c r="L43" s="9"/>
      <c r="M43" s="181">
        <v>2.25</v>
      </c>
      <c r="N43" s="182">
        <v>4</v>
      </c>
      <c r="O43" s="173">
        <v>4</v>
      </c>
      <c r="P43" s="179" t="s">
        <v>91</v>
      </c>
      <c r="Q43" s="174" t="s">
        <v>54</v>
      </c>
      <c r="R43" s="180">
        <v>6</v>
      </c>
      <c r="S43" s="176">
        <v>200</v>
      </c>
      <c r="T43" s="176"/>
      <c r="U43" s="173">
        <v>5</v>
      </c>
      <c r="V43" s="183">
        <v>0</v>
      </c>
      <c r="W43" s="138">
        <v>-2.25</v>
      </c>
      <c r="X43" s="166" t="str">
        <f>C43&amp;"+"&amp;I43</f>
        <v>4+5</v>
      </c>
      <c r="Y43" s="167">
        <f>IF(AND(G43&gt;0,G43&lt;1),2*G43,MATCH(A43,{-40000,-0.4999999999,0.5,40000},1)-1)</f>
        <v>0</v>
      </c>
      <c r="Z43" s="161">
        <f>IF(AND(H43&gt;0,H43&lt;1),2*H43,MATCH(K43,{-40000,-0.4999999999,0.5,40000},1)-1)</f>
        <v>2</v>
      </c>
      <c r="AA43" s="166" t="str">
        <f>O43&amp;"+"&amp;U43</f>
        <v>4+5</v>
      </c>
      <c r="AB43" s="167">
        <f>IF(AND(S43&gt;0,S43&lt;1),2*S43,MATCH(M43,{-40000,-0.4999999999,0.5,40000},1)-1)</f>
        <v>2</v>
      </c>
      <c r="AC43" s="161">
        <f>IF(AND(T43&gt;0,T43&lt;1),2*T43,MATCH(W43,{-40000,-0.4999999999,0.5,40000},1)-1)</f>
        <v>0</v>
      </c>
    </row>
    <row r="44" spans="1:23" s="54" customFormat="1" ht="9.75" customHeight="1">
      <c r="A44" s="10"/>
      <c r="B44" s="10"/>
      <c r="C44" s="27"/>
      <c r="D44" s="10"/>
      <c r="E44" s="10"/>
      <c r="F44" s="10"/>
      <c r="G44" s="10"/>
      <c r="H44" s="10"/>
      <c r="I44" s="27"/>
      <c r="J44" s="10"/>
      <c r="K44" s="10"/>
      <c r="L44" s="15"/>
      <c r="M44" s="10"/>
      <c r="N44" s="10"/>
      <c r="O44" s="27"/>
      <c r="P44" s="10"/>
      <c r="Q44" s="10"/>
      <c r="R44" s="10"/>
      <c r="S44" s="10"/>
      <c r="T44" s="10"/>
      <c r="U44" s="27"/>
      <c r="V44" s="10"/>
      <c r="W44" s="10"/>
    </row>
    <row r="45" spans="1:23" s="54" customFormat="1" ht="15">
      <c r="A45" s="2"/>
      <c r="B45" s="3" t="s">
        <v>2</v>
      </c>
      <c r="C45" s="4"/>
      <c r="D45" s="3"/>
      <c r="E45" s="5" t="s">
        <v>26</v>
      </c>
      <c r="F45" s="1"/>
      <c r="G45" s="6" t="s">
        <v>4</v>
      </c>
      <c r="H45" s="6"/>
      <c r="I45" s="7" t="s">
        <v>5</v>
      </c>
      <c r="J45" s="7"/>
      <c r="K45" s="8"/>
      <c r="L45" s="9">
        <v>150</v>
      </c>
      <c r="M45" s="2"/>
      <c r="N45" s="3" t="s">
        <v>2</v>
      </c>
      <c r="O45" s="4"/>
      <c r="P45" s="3"/>
      <c r="Q45" s="5" t="s">
        <v>27</v>
      </c>
      <c r="R45" s="1"/>
      <c r="S45" s="6" t="s">
        <v>4</v>
      </c>
      <c r="T45" s="6"/>
      <c r="U45" s="7" t="s">
        <v>0</v>
      </c>
      <c r="V45" s="7"/>
      <c r="W45" s="8"/>
    </row>
    <row r="46" spans="1:23" s="54" customFormat="1" ht="12.75">
      <c r="A46" s="11"/>
      <c r="B46" s="11"/>
      <c r="C46" s="12"/>
      <c r="D46" s="13"/>
      <c r="E46" s="13"/>
      <c r="F46" s="13"/>
      <c r="G46" s="14" t="s">
        <v>7</v>
      </c>
      <c r="H46" s="14"/>
      <c r="I46" s="7" t="s">
        <v>9</v>
      </c>
      <c r="J46" s="7"/>
      <c r="K46" s="8"/>
      <c r="L46" s="9">
        <v>150</v>
      </c>
      <c r="M46" s="11"/>
      <c r="N46" s="11"/>
      <c r="O46" s="12"/>
      <c r="P46" s="13"/>
      <c r="Q46" s="13"/>
      <c r="R46" s="13"/>
      <c r="S46" s="14" t="s">
        <v>7</v>
      </c>
      <c r="T46" s="14"/>
      <c r="U46" s="7" t="s">
        <v>24</v>
      </c>
      <c r="V46" s="7"/>
      <c r="W46" s="8"/>
    </row>
    <row r="47" spans="1:23" s="54" customFormat="1" ht="4.5" customHeight="1">
      <c r="A47" s="72"/>
      <c r="B47" s="73"/>
      <c r="C47" s="74"/>
      <c r="D47" s="75"/>
      <c r="E47" s="76"/>
      <c r="F47" s="77"/>
      <c r="G47" s="78"/>
      <c r="H47" s="78"/>
      <c r="I47" s="74"/>
      <c r="J47" s="73"/>
      <c r="K47" s="79"/>
      <c r="L47" s="67"/>
      <c r="M47" s="72"/>
      <c r="N47" s="73"/>
      <c r="O47" s="74"/>
      <c r="P47" s="75"/>
      <c r="Q47" s="76"/>
      <c r="R47" s="77"/>
      <c r="S47" s="78"/>
      <c r="T47" s="78"/>
      <c r="U47" s="74"/>
      <c r="V47" s="73"/>
      <c r="W47" s="79"/>
    </row>
    <row r="48" spans="1:23" s="53" customFormat="1" ht="12.75" customHeight="1">
      <c r="A48" s="80"/>
      <c r="B48" s="81"/>
      <c r="C48" s="82"/>
      <c r="D48" s="83"/>
      <c r="E48" s="84" t="s">
        <v>48</v>
      </c>
      <c r="F48" s="85" t="s">
        <v>164</v>
      </c>
      <c r="G48" s="86"/>
      <c r="H48" s="87"/>
      <c r="I48" s="146"/>
      <c r="J48" s="147"/>
      <c r="K48" s="148"/>
      <c r="L48" s="89"/>
      <c r="M48" s="80"/>
      <c r="N48" s="81"/>
      <c r="O48" s="82"/>
      <c r="P48" s="83"/>
      <c r="Q48" s="84" t="s">
        <v>48</v>
      </c>
      <c r="R48" s="200" t="s">
        <v>175</v>
      </c>
      <c r="S48" s="86"/>
      <c r="T48" s="87"/>
      <c r="U48" s="146"/>
      <c r="V48" s="147"/>
      <c r="W48" s="148"/>
    </row>
    <row r="49" spans="1:23" s="53" customFormat="1" ht="12.75" customHeight="1">
      <c r="A49" s="80"/>
      <c r="B49" s="81"/>
      <c r="C49" s="82"/>
      <c r="D49" s="83"/>
      <c r="E49" s="90" t="s">
        <v>49</v>
      </c>
      <c r="F49" s="85" t="s">
        <v>165</v>
      </c>
      <c r="G49" s="91"/>
      <c r="H49" s="87"/>
      <c r="I49" s="149"/>
      <c r="J49" s="150" t="s">
        <v>72</v>
      </c>
      <c r="K49" s="151"/>
      <c r="L49" s="89"/>
      <c r="M49" s="80"/>
      <c r="N49" s="81"/>
      <c r="O49" s="82"/>
      <c r="P49" s="83"/>
      <c r="Q49" s="90" t="s">
        <v>49</v>
      </c>
      <c r="R49" s="200" t="s">
        <v>180</v>
      </c>
      <c r="S49" s="91"/>
      <c r="T49" s="87"/>
      <c r="U49" s="149"/>
      <c r="V49" s="150">
        <f>IF(R48&amp;R49&amp;R50&amp;R51="","",(LEN(R48&amp;R49&amp;R50&amp;R51)-LEN(SUBSTITUTE(R48&amp;R49&amp;R50&amp;R51,"Т","")))*4+(LEN(R48&amp;R49&amp;R50&amp;R51)-LEN(SUBSTITUTE(R48&amp;R49&amp;R50&amp;R51,"К","")))*3+(LEN(R48&amp;R49&amp;R50&amp;R51)-LEN(SUBSTITUTE(R48&amp;R49&amp;R50&amp;R51,"Д","")))*2+(LEN(R48&amp;R49&amp;R50&amp;R51)-LEN(SUBSTITUTE(R48&amp;R49&amp;R50&amp;R51,"В","")))+0.1)</f>
        <v>6.1</v>
      </c>
      <c r="W49" s="151"/>
    </row>
    <row r="50" spans="1:23" s="53" customFormat="1" ht="12.75" customHeight="1">
      <c r="A50" s="80"/>
      <c r="B50" s="81"/>
      <c r="C50" s="82"/>
      <c r="D50" s="83"/>
      <c r="E50" s="90" t="s">
        <v>50</v>
      </c>
      <c r="F50" s="85" t="s">
        <v>166</v>
      </c>
      <c r="G50" s="86"/>
      <c r="H50" s="87"/>
      <c r="I50" s="152" t="s">
        <v>72</v>
      </c>
      <c r="J50" s="150" t="s">
        <v>72</v>
      </c>
      <c r="K50" s="153" t="s">
        <v>72</v>
      </c>
      <c r="L50" s="89"/>
      <c r="M50" s="80"/>
      <c r="N50" s="81"/>
      <c r="O50" s="82"/>
      <c r="P50" s="83"/>
      <c r="Q50" s="90" t="s">
        <v>50</v>
      </c>
      <c r="R50" s="85" t="s">
        <v>181</v>
      </c>
      <c r="S50" s="86"/>
      <c r="T50" s="87"/>
      <c r="U50" s="152" t="s">
        <v>72</v>
      </c>
      <c r="V50" s="150" t="str">
        <f>IF(V49="","","+")</f>
        <v>+</v>
      </c>
      <c r="W50" s="153">
        <f>IF(V49="","",(LEN(T52&amp;T53&amp;T54&amp;T55)-LEN(SUBSTITUTE(T52&amp;T53&amp;T54&amp;T55,"Т","")))*4+(LEN(T52&amp;T53&amp;T54&amp;T55)-LEN(SUBSTITUTE(T52&amp;T53&amp;T54&amp;T55,"К","")))*3+(LEN(T52&amp;T53&amp;T54&amp;T55)-LEN(SUBSTITUTE(T52&amp;T53&amp;T54&amp;T55,"Д","")))*2+(LEN(T52&amp;T53&amp;T54&amp;T55)-LEN(SUBSTITUTE(T52&amp;T53&amp;T54&amp;T55,"В","")))+0.1)</f>
        <v>11.1</v>
      </c>
    </row>
    <row r="51" spans="1:23" s="53" customFormat="1" ht="12.75" customHeight="1">
      <c r="A51" s="80"/>
      <c r="B51" s="81"/>
      <c r="C51" s="82"/>
      <c r="D51" s="83"/>
      <c r="E51" s="84" t="s">
        <v>51</v>
      </c>
      <c r="F51" s="85" t="s">
        <v>167</v>
      </c>
      <c r="G51" s="86"/>
      <c r="H51" s="87"/>
      <c r="I51" s="149"/>
      <c r="J51" s="150" t="s">
        <v>72</v>
      </c>
      <c r="K51" s="151"/>
      <c r="L51" s="89"/>
      <c r="M51" s="80"/>
      <c r="N51" s="81"/>
      <c r="O51" s="82"/>
      <c r="P51" s="83"/>
      <c r="Q51" s="84" t="s">
        <v>51</v>
      </c>
      <c r="R51" s="85" t="s">
        <v>182</v>
      </c>
      <c r="S51" s="86"/>
      <c r="T51" s="87"/>
      <c r="U51" s="149"/>
      <c r="V51" s="150">
        <f>IF(V49="","",(LEN(R56&amp;R57&amp;R58&amp;R59)-LEN(SUBSTITUTE(R56&amp;R57&amp;R58&amp;R59,"Т","")))*4+(LEN(R56&amp;R57&amp;R58&amp;R59)-LEN(SUBSTITUTE(R56&amp;R57&amp;R58&amp;R59,"К","")))*3+(LEN(R56&amp;R57&amp;R58&amp;R59)-LEN(SUBSTITUTE(R56&amp;R57&amp;R58&amp;R59,"Д","")))*2+(LEN(R56&amp;R57&amp;R58&amp;R59)-LEN(SUBSTITUTE(R56&amp;R57&amp;R58&amp;R59,"В","")))+0.1)</f>
        <v>10.1</v>
      </c>
      <c r="W51" s="151"/>
    </row>
    <row r="52" spans="1:23" s="53" customFormat="1" ht="12.75" customHeight="1">
      <c r="A52" s="92" t="s">
        <v>48</v>
      </c>
      <c r="B52" s="93" t="s">
        <v>176</v>
      </c>
      <c r="C52" s="82"/>
      <c r="D52" s="83"/>
      <c r="E52" s="94"/>
      <c r="F52" s="86"/>
      <c r="G52" s="84" t="s">
        <v>48</v>
      </c>
      <c r="H52" s="95" t="s">
        <v>168</v>
      </c>
      <c r="I52" s="86"/>
      <c r="J52" s="91"/>
      <c r="K52" s="88"/>
      <c r="L52" s="89"/>
      <c r="M52" s="92" t="s">
        <v>48</v>
      </c>
      <c r="N52" s="93" t="s">
        <v>190</v>
      </c>
      <c r="O52" s="82"/>
      <c r="P52" s="83"/>
      <c r="Q52" s="94"/>
      <c r="R52" s="86"/>
      <c r="S52" s="84" t="s">
        <v>48</v>
      </c>
      <c r="T52" s="95" t="s">
        <v>183</v>
      </c>
      <c r="U52" s="86"/>
      <c r="V52" s="91"/>
      <c r="W52" s="88"/>
    </row>
    <row r="53" spans="1:23" s="53" customFormat="1" ht="12.75" customHeight="1">
      <c r="A53" s="96" t="s">
        <v>49</v>
      </c>
      <c r="B53" s="93" t="s">
        <v>177</v>
      </c>
      <c r="C53" s="97"/>
      <c r="D53" s="83"/>
      <c r="E53" s="94"/>
      <c r="F53" s="98"/>
      <c r="G53" s="90" t="s">
        <v>49</v>
      </c>
      <c r="H53" s="95" t="s">
        <v>169</v>
      </c>
      <c r="I53" s="86"/>
      <c r="J53" s="91"/>
      <c r="K53" s="88"/>
      <c r="L53" s="89"/>
      <c r="M53" s="96" t="s">
        <v>49</v>
      </c>
      <c r="N53" s="93" t="s">
        <v>191</v>
      </c>
      <c r="O53" s="97"/>
      <c r="P53" s="83"/>
      <c r="Q53" s="94"/>
      <c r="R53" s="98"/>
      <c r="S53" s="90" t="s">
        <v>49</v>
      </c>
      <c r="T53" s="95" t="s">
        <v>184</v>
      </c>
      <c r="U53" s="86"/>
      <c r="V53" s="91"/>
      <c r="W53" s="88"/>
    </row>
    <row r="54" spans="1:23" s="53" customFormat="1" ht="12.75" customHeight="1">
      <c r="A54" s="96" t="s">
        <v>50</v>
      </c>
      <c r="B54" s="93" t="s">
        <v>178</v>
      </c>
      <c r="C54" s="82"/>
      <c r="D54" s="83"/>
      <c r="E54" s="94"/>
      <c r="F54" s="98"/>
      <c r="G54" s="90" t="s">
        <v>50</v>
      </c>
      <c r="H54" s="95" t="s">
        <v>170</v>
      </c>
      <c r="I54" s="86"/>
      <c r="J54" s="86"/>
      <c r="K54" s="88"/>
      <c r="L54" s="89"/>
      <c r="M54" s="96" t="s">
        <v>50</v>
      </c>
      <c r="N54" s="93" t="s">
        <v>160</v>
      </c>
      <c r="O54" s="82"/>
      <c r="P54" s="83"/>
      <c r="Q54" s="94"/>
      <c r="R54" s="98"/>
      <c r="S54" s="90" t="s">
        <v>50</v>
      </c>
      <c r="T54" s="95" t="s">
        <v>185</v>
      </c>
      <c r="U54" s="86"/>
      <c r="V54" s="86"/>
      <c r="W54" s="88"/>
    </row>
    <row r="55" spans="1:23" s="53" customFormat="1" ht="12.75" customHeight="1">
      <c r="A55" s="92" t="s">
        <v>51</v>
      </c>
      <c r="B55" s="93" t="s">
        <v>179</v>
      </c>
      <c r="C55" s="97"/>
      <c r="D55" s="83"/>
      <c r="E55" s="94"/>
      <c r="F55" s="86"/>
      <c r="G55" s="84" t="s">
        <v>51</v>
      </c>
      <c r="H55" s="95" t="s">
        <v>171</v>
      </c>
      <c r="I55" s="86"/>
      <c r="J55" s="99" t="s">
        <v>55</v>
      </c>
      <c r="K55" s="88"/>
      <c r="L55" s="89"/>
      <c r="M55" s="92" t="s">
        <v>51</v>
      </c>
      <c r="N55" s="93" t="s">
        <v>192</v>
      </c>
      <c r="O55" s="97"/>
      <c r="P55" s="83"/>
      <c r="Q55" s="94"/>
      <c r="R55" s="86"/>
      <c r="S55" s="84" t="s">
        <v>51</v>
      </c>
      <c r="T55" s="95" t="s">
        <v>186</v>
      </c>
      <c r="U55" s="86"/>
      <c r="V55" s="99" t="s">
        <v>55</v>
      </c>
      <c r="W55" s="88"/>
    </row>
    <row r="56" spans="1:23" s="53" customFormat="1" ht="12.75" customHeight="1">
      <c r="A56" s="100"/>
      <c r="B56" s="97"/>
      <c r="C56" s="97"/>
      <c r="D56" s="83"/>
      <c r="E56" s="84" t="s">
        <v>48</v>
      </c>
      <c r="F56" s="85" t="s">
        <v>172</v>
      </c>
      <c r="G56" s="86"/>
      <c r="H56" s="101"/>
      <c r="I56" s="102" t="s">
        <v>52</v>
      </c>
      <c r="J56" s="144" t="s">
        <v>386</v>
      </c>
      <c r="K56" s="88"/>
      <c r="L56" s="89"/>
      <c r="M56" s="100"/>
      <c r="N56" s="97"/>
      <c r="O56" s="97"/>
      <c r="P56" s="83"/>
      <c r="Q56" s="84" t="s">
        <v>48</v>
      </c>
      <c r="R56" s="85" t="s">
        <v>187</v>
      </c>
      <c r="S56" s="86"/>
      <c r="T56" s="101"/>
      <c r="U56" s="102" t="s">
        <v>52</v>
      </c>
      <c r="V56" s="144" t="s">
        <v>390</v>
      </c>
      <c r="W56" s="88"/>
    </row>
    <row r="57" spans="1:23" s="53" customFormat="1" ht="12.75" customHeight="1">
      <c r="A57" s="80"/>
      <c r="B57" s="103" t="s">
        <v>56</v>
      </c>
      <c r="C57" s="82"/>
      <c r="D57" s="83"/>
      <c r="E57" s="90" t="s">
        <v>49</v>
      </c>
      <c r="F57" s="85" t="s">
        <v>173</v>
      </c>
      <c r="G57" s="86"/>
      <c r="H57" s="87"/>
      <c r="I57" s="102" t="s">
        <v>46</v>
      </c>
      <c r="J57" s="145" t="s">
        <v>388</v>
      </c>
      <c r="K57" s="88"/>
      <c r="L57" s="89"/>
      <c r="M57" s="80"/>
      <c r="N57" s="103" t="s">
        <v>56</v>
      </c>
      <c r="O57" s="82"/>
      <c r="P57" s="83"/>
      <c r="Q57" s="90" t="s">
        <v>49</v>
      </c>
      <c r="R57" s="85" t="s">
        <v>188</v>
      </c>
      <c r="S57" s="86"/>
      <c r="T57" s="87"/>
      <c r="U57" s="102" t="s">
        <v>46</v>
      </c>
      <c r="V57" s="145" t="s">
        <v>390</v>
      </c>
      <c r="W57" s="88"/>
    </row>
    <row r="58" spans="1:23" s="53" customFormat="1" ht="12.75" customHeight="1">
      <c r="A58" s="80"/>
      <c r="B58" s="103" t="s">
        <v>389</v>
      </c>
      <c r="C58" s="82"/>
      <c r="D58" s="83"/>
      <c r="E58" s="90" t="s">
        <v>50</v>
      </c>
      <c r="F58" s="85" t="s">
        <v>174</v>
      </c>
      <c r="G58" s="91"/>
      <c r="H58" s="87"/>
      <c r="I58" s="102" t="s">
        <v>54</v>
      </c>
      <c r="J58" s="145" t="s">
        <v>387</v>
      </c>
      <c r="K58" s="88"/>
      <c r="L58" s="89"/>
      <c r="M58" s="80"/>
      <c r="N58" s="103" t="s">
        <v>392</v>
      </c>
      <c r="O58" s="82"/>
      <c r="P58" s="83"/>
      <c r="Q58" s="90" t="s">
        <v>50</v>
      </c>
      <c r="R58" s="85" t="s">
        <v>189</v>
      </c>
      <c r="S58" s="91"/>
      <c r="T58" s="87"/>
      <c r="U58" s="102" t="s">
        <v>54</v>
      </c>
      <c r="V58" s="145" t="s">
        <v>391</v>
      </c>
      <c r="W58" s="88"/>
    </row>
    <row r="59" spans="1:23" s="53" customFormat="1" ht="12.75" customHeight="1">
      <c r="A59" s="104"/>
      <c r="B59" s="105"/>
      <c r="C59" s="105"/>
      <c r="D59" s="83"/>
      <c r="E59" s="84" t="s">
        <v>51</v>
      </c>
      <c r="F59" s="201" t="s">
        <v>175</v>
      </c>
      <c r="G59" s="105"/>
      <c r="H59" s="105"/>
      <c r="I59" s="106" t="s">
        <v>53</v>
      </c>
      <c r="J59" s="145" t="s">
        <v>387</v>
      </c>
      <c r="K59" s="107"/>
      <c r="L59" s="108"/>
      <c r="M59" s="104"/>
      <c r="N59" s="105"/>
      <c r="O59" s="105"/>
      <c r="P59" s="83"/>
      <c r="Q59" s="84" t="s">
        <v>51</v>
      </c>
      <c r="R59" s="93" t="s">
        <v>149</v>
      </c>
      <c r="S59" s="105"/>
      <c r="T59" s="105"/>
      <c r="U59" s="106" t="s">
        <v>53</v>
      </c>
      <c r="V59" s="145" t="s">
        <v>391</v>
      </c>
      <c r="W59" s="107"/>
    </row>
    <row r="60" spans="1:23" ht="4.5" customHeight="1">
      <c r="A60" s="109"/>
      <c r="B60" s="110"/>
      <c r="C60" s="111"/>
      <c r="D60" s="112"/>
      <c r="E60" s="113"/>
      <c r="F60" s="114"/>
      <c r="G60" s="115"/>
      <c r="H60" s="115"/>
      <c r="I60" s="111"/>
      <c r="J60" s="110"/>
      <c r="K60" s="116"/>
      <c r="L60" s="117"/>
      <c r="M60" s="109"/>
      <c r="N60" s="110"/>
      <c r="O60" s="111"/>
      <c r="P60" s="112"/>
      <c r="Q60" s="113"/>
      <c r="R60" s="114"/>
      <c r="S60" s="115"/>
      <c r="T60" s="115"/>
      <c r="U60" s="111"/>
      <c r="V60" s="110"/>
      <c r="W60" s="116"/>
    </row>
    <row r="61" spans="1:29" ht="12.75" customHeight="1">
      <c r="A61" s="16"/>
      <c r="B61" s="16" t="s">
        <v>10</v>
      </c>
      <c r="C61" s="17"/>
      <c r="D61" s="18" t="s">
        <v>11</v>
      </c>
      <c r="E61" s="18" t="s">
        <v>12</v>
      </c>
      <c r="F61" s="18" t="s">
        <v>13</v>
      </c>
      <c r="G61" s="19" t="s">
        <v>14</v>
      </c>
      <c r="H61" s="20"/>
      <c r="I61" s="17" t="s">
        <v>15</v>
      </c>
      <c r="J61" s="18" t="s">
        <v>10</v>
      </c>
      <c r="K61" s="16" t="s">
        <v>16</v>
      </c>
      <c r="L61" s="9">
        <v>150</v>
      </c>
      <c r="M61" s="16"/>
      <c r="N61" s="16" t="s">
        <v>10</v>
      </c>
      <c r="O61" s="17"/>
      <c r="P61" s="18" t="s">
        <v>11</v>
      </c>
      <c r="Q61" s="18" t="s">
        <v>12</v>
      </c>
      <c r="R61" s="18" t="s">
        <v>13</v>
      </c>
      <c r="S61" s="19" t="s">
        <v>14</v>
      </c>
      <c r="T61" s="20"/>
      <c r="U61" s="17" t="s">
        <v>15</v>
      </c>
      <c r="V61" s="18" t="s">
        <v>10</v>
      </c>
      <c r="W61" s="31" t="s">
        <v>16</v>
      </c>
      <c r="X61" s="197" t="s">
        <v>62</v>
      </c>
      <c r="Y61" s="198"/>
      <c r="Z61" s="194"/>
      <c r="AA61" s="199" t="s">
        <v>63</v>
      </c>
      <c r="AB61" s="195"/>
      <c r="AC61" s="196"/>
    </row>
    <row r="62" spans="1:29" ht="12.75">
      <c r="A62" s="21" t="s">
        <v>16</v>
      </c>
      <c r="B62" s="21" t="s">
        <v>17</v>
      </c>
      <c r="C62" s="22" t="s">
        <v>18</v>
      </c>
      <c r="D62" s="23" t="s">
        <v>19</v>
      </c>
      <c r="E62" s="23" t="s">
        <v>20</v>
      </c>
      <c r="F62" s="23"/>
      <c r="G62" s="24" t="s">
        <v>18</v>
      </c>
      <c r="H62" s="24" t="s">
        <v>15</v>
      </c>
      <c r="I62" s="22"/>
      <c r="J62" s="21" t="s">
        <v>17</v>
      </c>
      <c r="K62" s="21"/>
      <c r="L62" s="9">
        <v>150</v>
      </c>
      <c r="M62" s="21" t="s">
        <v>16</v>
      </c>
      <c r="N62" s="21" t="s">
        <v>17</v>
      </c>
      <c r="O62" s="22" t="s">
        <v>18</v>
      </c>
      <c r="P62" s="23" t="s">
        <v>19</v>
      </c>
      <c r="Q62" s="23" t="s">
        <v>20</v>
      </c>
      <c r="R62" s="23"/>
      <c r="S62" s="24" t="s">
        <v>18</v>
      </c>
      <c r="T62" s="24" t="s">
        <v>15</v>
      </c>
      <c r="U62" s="22"/>
      <c r="V62" s="21" t="s">
        <v>17</v>
      </c>
      <c r="W62" s="32"/>
      <c r="X62" s="168" t="s">
        <v>61</v>
      </c>
      <c r="Y62" s="193" t="s">
        <v>66</v>
      </c>
      <c r="Z62" s="194"/>
      <c r="AA62" s="168" t="s">
        <v>61</v>
      </c>
      <c r="AB62" s="195" t="s">
        <v>66</v>
      </c>
      <c r="AC62" s="196"/>
    </row>
    <row r="63" spans="1:29" ht="16.5" customHeight="1">
      <c r="A63" s="172">
        <v>1.75</v>
      </c>
      <c r="B63" s="171">
        <v>3</v>
      </c>
      <c r="C63" s="173">
        <v>3</v>
      </c>
      <c r="D63" s="184" t="s">
        <v>88</v>
      </c>
      <c r="E63" s="185" t="s">
        <v>54</v>
      </c>
      <c r="F63" s="186">
        <v>7</v>
      </c>
      <c r="G63" s="187">
        <v>100</v>
      </c>
      <c r="H63" s="187"/>
      <c r="I63" s="177">
        <v>4</v>
      </c>
      <c r="J63" s="178">
        <v>1</v>
      </c>
      <c r="K63" s="26">
        <v>-1.75</v>
      </c>
      <c r="L63" s="9"/>
      <c r="M63" s="181">
        <v>-9.75</v>
      </c>
      <c r="N63" s="182">
        <v>0</v>
      </c>
      <c r="O63" s="173">
        <v>3</v>
      </c>
      <c r="P63" s="179" t="s">
        <v>87</v>
      </c>
      <c r="Q63" s="174" t="s">
        <v>53</v>
      </c>
      <c r="R63" s="175">
        <v>11</v>
      </c>
      <c r="S63" s="176"/>
      <c r="T63" s="176">
        <v>650</v>
      </c>
      <c r="U63" s="173">
        <v>4</v>
      </c>
      <c r="V63" s="183">
        <v>4</v>
      </c>
      <c r="W63" s="138">
        <v>9.75</v>
      </c>
      <c r="X63" s="162" t="str">
        <f>C63&amp;"+"&amp;I63</f>
        <v>3+4</v>
      </c>
      <c r="Y63" s="163">
        <f>IF(AND(G63&gt;0,G63&lt;1),2*G63,MATCH(A63,{-40000,-0.4999999999,0.5,40000},1)-1)</f>
        <v>2</v>
      </c>
      <c r="Z63" s="159">
        <f>IF(AND(H63&gt;0,H63&lt;1),2*H63,MATCH(K63,{-40000,-0.4999999999,0.5,40000},1)-1)</f>
        <v>0</v>
      </c>
      <c r="AA63" s="162" t="str">
        <f>O63&amp;"+"&amp;U63</f>
        <v>3+4</v>
      </c>
      <c r="AB63" s="163">
        <f>IF(AND(S63&gt;0,S63&lt;1),2*S63,MATCH(M63,{-40000,-0.4999999999,0.5,40000},1)-1)</f>
        <v>0</v>
      </c>
      <c r="AC63" s="159">
        <f>IF(AND(T63&gt;0,T63&lt;1),2*T63,MATCH(W63,{-40000,-0.4999999999,0.5,40000},1)-1)</f>
        <v>2</v>
      </c>
    </row>
    <row r="64" spans="1:29" ht="16.5" customHeight="1">
      <c r="A64" s="172">
        <v>1.75</v>
      </c>
      <c r="B64" s="171">
        <v>3</v>
      </c>
      <c r="C64" s="173">
        <v>1</v>
      </c>
      <c r="D64" s="189" t="s">
        <v>92</v>
      </c>
      <c r="E64" s="185" t="s">
        <v>53</v>
      </c>
      <c r="F64" s="188">
        <v>8</v>
      </c>
      <c r="G64" s="187">
        <v>100</v>
      </c>
      <c r="H64" s="187"/>
      <c r="I64" s="173">
        <v>5</v>
      </c>
      <c r="J64" s="178">
        <v>1</v>
      </c>
      <c r="K64" s="26">
        <v>-1.75</v>
      </c>
      <c r="L64" s="9"/>
      <c r="M64" s="181">
        <v>3.25</v>
      </c>
      <c r="N64" s="182">
        <v>3</v>
      </c>
      <c r="O64" s="173">
        <v>1</v>
      </c>
      <c r="P64" s="179" t="s">
        <v>87</v>
      </c>
      <c r="Q64" s="174" t="s">
        <v>53</v>
      </c>
      <c r="R64" s="175">
        <v>9</v>
      </c>
      <c r="S64" s="176">
        <v>100</v>
      </c>
      <c r="T64" s="176"/>
      <c r="U64" s="173">
        <v>5</v>
      </c>
      <c r="V64" s="183">
        <v>1</v>
      </c>
      <c r="W64" s="138">
        <v>-3.25</v>
      </c>
      <c r="X64" s="164" t="str">
        <f>C64&amp;"+"&amp;I64</f>
        <v>1+5</v>
      </c>
      <c r="Y64" s="165">
        <f>IF(AND(G64&gt;0,G64&lt;1),2*G64,MATCH(A64,{-40000,-0.4999999999,0.5,40000},1)-1)</f>
        <v>2</v>
      </c>
      <c r="Z64" s="160">
        <f>IF(AND(H64&gt;0,H64&lt;1),2*H64,MATCH(K64,{-40000,-0.4999999999,0.5,40000},1)-1)</f>
        <v>0</v>
      </c>
      <c r="AA64" s="164" t="str">
        <f>O64&amp;"+"&amp;U64</f>
        <v>1+5</v>
      </c>
      <c r="AB64" s="165">
        <f>IF(AND(S64&gt;0,S64&lt;1),2*S64,MATCH(M64,{-40000,-0.4999999999,0.5,40000},1)-1)</f>
        <v>2</v>
      </c>
      <c r="AC64" s="160">
        <f>IF(AND(T64&gt;0,T64&lt;1),2*T64,MATCH(W64,{-40000,-0.4999999999,0.5,40000},1)-1)</f>
        <v>0</v>
      </c>
    </row>
    <row r="65" spans="1:29" ht="16.5" customHeight="1">
      <c r="A65" s="172">
        <v>-5.25</v>
      </c>
      <c r="B65" s="171">
        <v>0</v>
      </c>
      <c r="C65" s="173">
        <v>2</v>
      </c>
      <c r="D65" s="189" t="s">
        <v>91</v>
      </c>
      <c r="E65" s="185" t="s">
        <v>46</v>
      </c>
      <c r="F65" s="186">
        <v>6</v>
      </c>
      <c r="G65" s="187"/>
      <c r="H65" s="187">
        <v>200</v>
      </c>
      <c r="I65" s="173">
        <v>6</v>
      </c>
      <c r="J65" s="178">
        <v>4</v>
      </c>
      <c r="K65" s="26">
        <v>5.25</v>
      </c>
      <c r="L65" s="9"/>
      <c r="M65" s="181">
        <v>3.25</v>
      </c>
      <c r="N65" s="182">
        <v>3</v>
      </c>
      <c r="O65" s="173">
        <v>2</v>
      </c>
      <c r="P65" s="57" t="s">
        <v>88</v>
      </c>
      <c r="Q65" s="174" t="s">
        <v>54</v>
      </c>
      <c r="R65" s="180">
        <v>8</v>
      </c>
      <c r="S65" s="176">
        <v>100</v>
      </c>
      <c r="T65" s="176"/>
      <c r="U65" s="173">
        <v>6</v>
      </c>
      <c r="V65" s="183">
        <v>1</v>
      </c>
      <c r="W65" s="138">
        <v>-3.25</v>
      </c>
      <c r="X65" s="166" t="str">
        <f>C65&amp;"+"&amp;I65</f>
        <v>2+6</v>
      </c>
      <c r="Y65" s="167">
        <f>IF(AND(G65&gt;0,G65&lt;1),2*G65,MATCH(A65,{-40000,-0.4999999999,0.5,40000},1)-1)</f>
        <v>0</v>
      </c>
      <c r="Z65" s="161">
        <f>IF(AND(H65&gt;0,H65&lt;1),2*H65,MATCH(K65,{-40000,-0.4999999999,0.5,40000},1)-1)</f>
        <v>2</v>
      </c>
      <c r="AA65" s="166" t="str">
        <f>O65&amp;"+"&amp;U65</f>
        <v>2+6</v>
      </c>
      <c r="AB65" s="167">
        <f>IF(AND(S65&gt;0,S65&lt;1),2*S65,MATCH(M65,{-40000,-0.4999999999,0.5,40000},1)-1)</f>
        <v>2</v>
      </c>
      <c r="AC65" s="161">
        <f>IF(AND(T65&gt;0,T65&lt;1),2*T65,MATCH(W65,{-40000,-0.4999999999,0.5,40000},1)-1)</f>
        <v>0</v>
      </c>
    </row>
    <row r="66" spans="1:23" s="54" customFormat="1" ht="30" customHeight="1">
      <c r="A66" s="10"/>
      <c r="B66" s="10"/>
      <c r="C66" s="27"/>
      <c r="D66" s="10"/>
      <c r="E66" s="10"/>
      <c r="F66" s="10"/>
      <c r="G66" s="10"/>
      <c r="H66" s="10"/>
      <c r="I66" s="27"/>
      <c r="J66" s="10"/>
      <c r="K66" s="10"/>
      <c r="L66" s="15"/>
      <c r="M66" s="10"/>
      <c r="N66" s="10"/>
      <c r="O66" s="27"/>
      <c r="P66" s="10"/>
      <c r="Q66" s="10"/>
      <c r="R66" s="10"/>
      <c r="S66" s="10"/>
      <c r="T66" s="10"/>
      <c r="U66" s="27"/>
      <c r="V66" s="10"/>
      <c r="W66" s="10"/>
    </row>
    <row r="67" spans="1:23" s="54" customFormat="1" ht="15">
      <c r="A67" s="2"/>
      <c r="B67" s="3" t="s">
        <v>2</v>
      </c>
      <c r="C67" s="4"/>
      <c r="D67" s="3"/>
      <c r="E67" s="5" t="s">
        <v>28</v>
      </c>
      <c r="F67" s="1"/>
      <c r="G67" s="6" t="s">
        <v>4</v>
      </c>
      <c r="H67" s="6"/>
      <c r="I67" s="7" t="s">
        <v>22</v>
      </c>
      <c r="J67" s="7"/>
      <c r="K67" s="8"/>
      <c r="L67" s="9">
        <v>150</v>
      </c>
      <c r="M67" s="2"/>
      <c r="N67" s="3" t="s">
        <v>2</v>
      </c>
      <c r="O67" s="4"/>
      <c r="P67" s="3"/>
      <c r="Q67" s="5" t="s">
        <v>29</v>
      </c>
      <c r="R67" s="1"/>
      <c r="S67" s="6" t="s">
        <v>4</v>
      </c>
      <c r="T67" s="6"/>
      <c r="U67" s="7" t="s">
        <v>1</v>
      </c>
      <c r="V67" s="7"/>
      <c r="W67" s="8"/>
    </row>
    <row r="68" spans="1:23" s="54" customFormat="1" ht="12.75">
      <c r="A68" s="11"/>
      <c r="B68" s="11"/>
      <c r="C68" s="12"/>
      <c r="D68" s="13"/>
      <c r="E68" s="13"/>
      <c r="F68" s="13"/>
      <c r="G68" s="14" t="s">
        <v>7</v>
      </c>
      <c r="H68" s="14"/>
      <c r="I68" s="7" t="s">
        <v>25</v>
      </c>
      <c r="J68" s="7"/>
      <c r="K68" s="8"/>
      <c r="L68" s="9">
        <v>150</v>
      </c>
      <c r="M68" s="11"/>
      <c r="N68" s="11"/>
      <c r="O68" s="12"/>
      <c r="P68" s="13"/>
      <c r="Q68" s="13"/>
      <c r="R68" s="13"/>
      <c r="S68" s="14" t="s">
        <v>7</v>
      </c>
      <c r="T68" s="14"/>
      <c r="U68" s="7" t="s">
        <v>8</v>
      </c>
      <c r="V68" s="7"/>
      <c r="W68" s="8"/>
    </row>
    <row r="69" spans="1:23" s="54" customFormat="1" ht="4.5" customHeight="1">
      <c r="A69" s="72"/>
      <c r="B69" s="73"/>
      <c r="C69" s="74"/>
      <c r="D69" s="75"/>
      <c r="E69" s="76"/>
      <c r="F69" s="77"/>
      <c r="G69" s="78"/>
      <c r="H69" s="78"/>
      <c r="I69" s="74"/>
      <c r="J69" s="73"/>
      <c r="K69" s="79"/>
      <c r="L69" s="67"/>
      <c r="M69" s="72"/>
      <c r="N69" s="73"/>
      <c r="O69" s="74"/>
      <c r="P69" s="75"/>
      <c r="Q69" s="76"/>
      <c r="R69" s="77"/>
      <c r="S69" s="78"/>
      <c r="T69" s="78"/>
      <c r="U69" s="74"/>
      <c r="V69" s="73"/>
      <c r="W69" s="79"/>
    </row>
    <row r="70" spans="1:23" s="53" customFormat="1" ht="12.75" customHeight="1">
      <c r="A70" s="80"/>
      <c r="B70" s="81"/>
      <c r="C70" s="82"/>
      <c r="D70" s="83"/>
      <c r="E70" s="84" t="s">
        <v>48</v>
      </c>
      <c r="F70" s="85" t="s">
        <v>193</v>
      </c>
      <c r="G70" s="86"/>
      <c r="H70" s="87"/>
      <c r="I70" s="146"/>
      <c r="J70" s="147"/>
      <c r="K70" s="148"/>
      <c r="L70" s="89"/>
      <c r="M70" s="80"/>
      <c r="N70" s="81"/>
      <c r="O70" s="82"/>
      <c r="P70" s="83"/>
      <c r="Q70" s="84" t="s">
        <v>48</v>
      </c>
      <c r="R70" s="85" t="s">
        <v>208</v>
      </c>
      <c r="S70" s="86"/>
      <c r="T70" s="87"/>
      <c r="U70" s="146"/>
      <c r="V70" s="147"/>
      <c r="W70" s="148"/>
    </row>
    <row r="71" spans="1:23" s="53" customFormat="1" ht="12.75" customHeight="1">
      <c r="A71" s="80"/>
      <c r="B71" s="81"/>
      <c r="C71" s="82"/>
      <c r="D71" s="83"/>
      <c r="E71" s="90" t="s">
        <v>49</v>
      </c>
      <c r="F71" s="85" t="s">
        <v>194</v>
      </c>
      <c r="G71" s="91"/>
      <c r="H71" s="87"/>
      <c r="I71" s="149"/>
      <c r="J71" s="150" t="s">
        <v>72</v>
      </c>
      <c r="K71" s="151"/>
      <c r="L71" s="89"/>
      <c r="M71" s="80"/>
      <c r="N71" s="81"/>
      <c r="O71" s="82"/>
      <c r="P71" s="83"/>
      <c r="Q71" s="90" t="s">
        <v>49</v>
      </c>
      <c r="R71" s="85" t="s">
        <v>209</v>
      </c>
      <c r="S71" s="91"/>
      <c r="T71" s="87"/>
      <c r="U71" s="149"/>
      <c r="V71" s="150">
        <f>IF(R70&amp;R71&amp;R72&amp;R73="","",(LEN(R70&amp;R71&amp;R72&amp;R73)-LEN(SUBSTITUTE(R70&amp;R71&amp;R72&amp;R73,"Т","")))*4+(LEN(R70&amp;R71&amp;R72&amp;R73)-LEN(SUBSTITUTE(R70&amp;R71&amp;R72&amp;R73,"К","")))*3+(LEN(R70&amp;R71&amp;R72&amp;R73)-LEN(SUBSTITUTE(R70&amp;R71&amp;R72&amp;R73,"Д","")))*2+(LEN(R70&amp;R71&amp;R72&amp;R73)-LEN(SUBSTITUTE(R70&amp;R71&amp;R72&amp;R73,"В","")))+0.1)</f>
        <v>19.1</v>
      </c>
      <c r="W71" s="151"/>
    </row>
    <row r="72" spans="1:23" s="53" customFormat="1" ht="12.75" customHeight="1">
      <c r="A72" s="80"/>
      <c r="B72" s="81"/>
      <c r="C72" s="82"/>
      <c r="D72" s="83"/>
      <c r="E72" s="90" t="s">
        <v>50</v>
      </c>
      <c r="F72" s="200" t="s">
        <v>195</v>
      </c>
      <c r="G72" s="86"/>
      <c r="H72" s="87"/>
      <c r="I72" s="152" t="s">
        <v>72</v>
      </c>
      <c r="J72" s="150" t="s">
        <v>72</v>
      </c>
      <c r="K72" s="153" t="s">
        <v>72</v>
      </c>
      <c r="L72" s="89"/>
      <c r="M72" s="80"/>
      <c r="N72" s="81"/>
      <c r="O72" s="82"/>
      <c r="P72" s="83"/>
      <c r="Q72" s="90" t="s">
        <v>50</v>
      </c>
      <c r="R72" s="85" t="s">
        <v>210</v>
      </c>
      <c r="S72" s="86"/>
      <c r="T72" s="87"/>
      <c r="U72" s="152" t="s">
        <v>72</v>
      </c>
      <c r="V72" s="150" t="str">
        <f>IF(V71="","","+")</f>
        <v>+</v>
      </c>
      <c r="W72" s="153">
        <f>IF(V71="","",(LEN(T74&amp;T75&amp;T76&amp;T77)-LEN(SUBSTITUTE(T74&amp;T75&amp;T76&amp;T77,"Т","")))*4+(LEN(T74&amp;T75&amp;T76&amp;T77)-LEN(SUBSTITUTE(T74&amp;T75&amp;T76&amp;T77,"К","")))*3+(LEN(T74&amp;T75&amp;T76&amp;T77)-LEN(SUBSTITUTE(T74&amp;T75&amp;T76&amp;T77,"Д","")))*2+(LEN(T74&amp;T75&amp;T76&amp;T77)-LEN(SUBSTITUTE(T74&amp;T75&amp;T76&amp;T77,"В","")))+0.1)</f>
        <v>2.1</v>
      </c>
    </row>
    <row r="73" spans="1:23" s="53" customFormat="1" ht="12.75" customHeight="1">
      <c r="A73" s="80"/>
      <c r="B73" s="81"/>
      <c r="C73" s="82"/>
      <c r="D73" s="83"/>
      <c r="E73" s="84" t="s">
        <v>51</v>
      </c>
      <c r="F73" s="85" t="s">
        <v>196</v>
      </c>
      <c r="G73" s="86"/>
      <c r="H73" s="87"/>
      <c r="I73" s="149"/>
      <c r="J73" s="150" t="s">
        <v>72</v>
      </c>
      <c r="K73" s="151"/>
      <c r="L73" s="89"/>
      <c r="M73" s="80"/>
      <c r="N73" s="81"/>
      <c r="O73" s="82"/>
      <c r="P73" s="83"/>
      <c r="Q73" s="84" t="s">
        <v>51</v>
      </c>
      <c r="R73" s="85" t="s">
        <v>211</v>
      </c>
      <c r="S73" s="86"/>
      <c r="T73" s="87"/>
      <c r="U73" s="149"/>
      <c r="V73" s="150">
        <f>IF(V71="","",(LEN(R78&amp;R79&amp;R80&amp;R81)-LEN(SUBSTITUTE(R78&amp;R79&amp;R80&amp;R81,"Т","")))*4+(LEN(R78&amp;R79&amp;R80&amp;R81)-LEN(SUBSTITUTE(R78&amp;R79&amp;R80&amp;R81,"К","")))*3+(LEN(R78&amp;R79&amp;R80&amp;R81)-LEN(SUBSTITUTE(R78&amp;R79&amp;R80&amp;R81,"Д","")))*2+(LEN(R78&amp;R79&amp;R80&amp;R81)-LEN(SUBSTITUTE(R78&amp;R79&amp;R80&amp;R81,"В","")))+0.1)</f>
        <v>9.1</v>
      </c>
      <c r="W73" s="151"/>
    </row>
    <row r="74" spans="1:23" s="53" customFormat="1" ht="12.75" customHeight="1">
      <c r="A74" s="92" t="s">
        <v>48</v>
      </c>
      <c r="B74" s="93" t="s">
        <v>204</v>
      </c>
      <c r="C74" s="82"/>
      <c r="D74" s="83"/>
      <c r="E74" s="94"/>
      <c r="F74" s="86"/>
      <c r="G74" s="84" t="s">
        <v>48</v>
      </c>
      <c r="H74" s="95" t="s">
        <v>197</v>
      </c>
      <c r="I74" s="86"/>
      <c r="J74" s="91"/>
      <c r="K74" s="88"/>
      <c r="L74" s="89"/>
      <c r="M74" s="92" t="s">
        <v>48</v>
      </c>
      <c r="N74" s="201" t="s">
        <v>219</v>
      </c>
      <c r="O74" s="82"/>
      <c r="P74" s="83"/>
      <c r="Q74" s="94"/>
      <c r="R74" s="86"/>
      <c r="S74" s="84" t="s">
        <v>48</v>
      </c>
      <c r="T74" s="95" t="s">
        <v>212</v>
      </c>
      <c r="U74" s="86"/>
      <c r="V74" s="91"/>
      <c r="W74" s="88"/>
    </row>
    <row r="75" spans="1:23" s="53" customFormat="1" ht="12.75" customHeight="1">
      <c r="A75" s="96" t="s">
        <v>49</v>
      </c>
      <c r="B75" s="93" t="s">
        <v>205</v>
      </c>
      <c r="C75" s="97"/>
      <c r="D75" s="83"/>
      <c r="E75" s="94"/>
      <c r="F75" s="98"/>
      <c r="G75" s="90" t="s">
        <v>49</v>
      </c>
      <c r="H75" s="95" t="s">
        <v>198</v>
      </c>
      <c r="I75" s="86"/>
      <c r="J75" s="91"/>
      <c r="K75" s="88"/>
      <c r="L75" s="89"/>
      <c r="M75" s="96" t="s">
        <v>49</v>
      </c>
      <c r="N75" s="93" t="s">
        <v>220</v>
      </c>
      <c r="O75" s="97"/>
      <c r="P75" s="83"/>
      <c r="Q75" s="94"/>
      <c r="R75" s="98"/>
      <c r="S75" s="90" t="s">
        <v>49</v>
      </c>
      <c r="T75" s="202" t="s">
        <v>213</v>
      </c>
      <c r="U75" s="86"/>
      <c r="V75" s="91"/>
      <c r="W75" s="88"/>
    </row>
    <row r="76" spans="1:23" s="53" customFormat="1" ht="12.75" customHeight="1">
      <c r="A76" s="96" t="s">
        <v>50</v>
      </c>
      <c r="B76" s="93" t="s">
        <v>206</v>
      </c>
      <c r="C76" s="82"/>
      <c r="D76" s="83"/>
      <c r="E76" s="94"/>
      <c r="F76" s="98"/>
      <c r="G76" s="90" t="s">
        <v>50</v>
      </c>
      <c r="H76" s="95" t="s">
        <v>199</v>
      </c>
      <c r="I76" s="86"/>
      <c r="J76" s="86"/>
      <c r="K76" s="88"/>
      <c r="L76" s="89"/>
      <c r="M76" s="96" t="s">
        <v>50</v>
      </c>
      <c r="N76" s="93" t="s">
        <v>221</v>
      </c>
      <c r="O76" s="82"/>
      <c r="P76" s="83"/>
      <c r="Q76" s="94"/>
      <c r="R76" s="98"/>
      <c r="S76" s="90" t="s">
        <v>50</v>
      </c>
      <c r="T76" s="95" t="s">
        <v>214</v>
      </c>
      <c r="U76" s="86"/>
      <c r="V76" s="86"/>
      <c r="W76" s="88"/>
    </row>
    <row r="77" spans="1:23" s="53" customFormat="1" ht="12.75" customHeight="1">
      <c r="A77" s="92" t="s">
        <v>51</v>
      </c>
      <c r="B77" s="93" t="s">
        <v>207</v>
      </c>
      <c r="C77" s="97"/>
      <c r="D77" s="83"/>
      <c r="E77" s="94"/>
      <c r="F77" s="86"/>
      <c r="G77" s="84" t="s">
        <v>51</v>
      </c>
      <c r="H77" s="95" t="s">
        <v>200</v>
      </c>
      <c r="I77" s="86"/>
      <c r="J77" s="99" t="s">
        <v>55</v>
      </c>
      <c r="K77" s="88"/>
      <c r="L77" s="89"/>
      <c r="M77" s="92" t="s">
        <v>51</v>
      </c>
      <c r="N77" s="93" t="s">
        <v>222</v>
      </c>
      <c r="O77" s="97"/>
      <c r="P77" s="83"/>
      <c r="Q77" s="94"/>
      <c r="R77" s="86"/>
      <c r="S77" s="84" t="s">
        <v>51</v>
      </c>
      <c r="T77" s="95" t="s">
        <v>215</v>
      </c>
      <c r="U77" s="86"/>
      <c r="V77" s="99" t="s">
        <v>55</v>
      </c>
      <c r="W77" s="88"/>
    </row>
    <row r="78" spans="1:23" s="53" customFormat="1" ht="12.75" customHeight="1">
      <c r="A78" s="100"/>
      <c r="B78" s="97"/>
      <c r="C78" s="97"/>
      <c r="D78" s="83"/>
      <c r="E78" s="84" t="s">
        <v>48</v>
      </c>
      <c r="F78" s="85" t="s">
        <v>201</v>
      </c>
      <c r="G78" s="86"/>
      <c r="H78" s="101"/>
      <c r="I78" s="102" t="s">
        <v>52</v>
      </c>
      <c r="J78" s="144" t="s">
        <v>393</v>
      </c>
      <c r="K78" s="88"/>
      <c r="L78" s="89"/>
      <c r="M78" s="100"/>
      <c r="N78" s="97"/>
      <c r="O78" s="97"/>
      <c r="P78" s="83"/>
      <c r="Q78" s="84" t="s">
        <v>48</v>
      </c>
      <c r="R78" s="85" t="s">
        <v>216</v>
      </c>
      <c r="S78" s="86"/>
      <c r="T78" s="101"/>
      <c r="U78" s="102" t="s">
        <v>52</v>
      </c>
      <c r="V78" s="144" t="s">
        <v>397</v>
      </c>
      <c r="W78" s="88"/>
    </row>
    <row r="79" spans="1:23" s="53" customFormat="1" ht="12.75" customHeight="1">
      <c r="A79" s="80"/>
      <c r="B79" s="103" t="s">
        <v>56</v>
      </c>
      <c r="C79" s="82"/>
      <c r="D79" s="83"/>
      <c r="E79" s="90" t="s">
        <v>49</v>
      </c>
      <c r="F79" s="85" t="s">
        <v>113</v>
      </c>
      <c r="G79" s="86"/>
      <c r="H79" s="87"/>
      <c r="I79" s="102" t="s">
        <v>46</v>
      </c>
      <c r="J79" s="145" t="s">
        <v>393</v>
      </c>
      <c r="K79" s="88"/>
      <c r="L79" s="89"/>
      <c r="M79" s="80"/>
      <c r="N79" s="103" t="s">
        <v>56</v>
      </c>
      <c r="O79" s="82"/>
      <c r="P79" s="83"/>
      <c r="Q79" s="90" t="s">
        <v>49</v>
      </c>
      <c r="R79" s="85" t="s">
        <v>217</v>
      </c>
      <c r="S79" s="86"/>
      <c r="T79" s="87"/>
      <c r="U79" s="102" t="s">
        <v>46</v>
      </c>
      <c r="V79" s="145" t="s">
        <v>397</v>
      </c>
      <c r="W79" s="88"/>
    </row>
    <row r="80" spans="1:23" s="53" customFormat="1" ht="12.75" customHeight="1">
      <c r="A80" s="80"/>
      <c r="B80" s="103" t="s">
        <v>396</v>
      </c>
      <c r="C80" s="82"/>
      <c r="D80" s="83"/>
      <c r="E80" s="90" t="s">
        <v>50</v>
      </c>
      <c r="F80" s="85" t="s">
        <v>202</v>
      </c>
      <c r="G80" s="91"/>
      <c r="H80" s="87"/>
      <c r="I80" s="102" t="s">
        <v>54</v>
      </c>
      <c r="J80" s="145" t="s">
        <v>394</v>
      </c>
      <c r="K80" s="88"/>
      <c r="L80" s="89"/>
      <c r="M80" s="80"/>
      <c r="N80" s="103" t="s">
        <v>399</v>
      </c>
      <c r="O80" s="82"/>
      <c r="P80" s="83"/>
      <c r="Q80" s="90" t="s">
        <v>50</v>
      </c>
      <c r="R80" s="85" t="s">
        <v>147</v>
      </c>
      <c r="S80" s="91"/>
      <c r="T80" s="87"/>
      <c r="U80" s="102" t="s">
        <v>54</v>
      </c>
      <c r="V80" s="145" t="s">
        <v>398</v>
      </c>
      <c r="W80" s="88"/>
    </row>
    <row r="81" spans="1:23" s="53" customFormat="1" ht="12.75" customHeight="1">
      <c r="A81" s="104"/>
      <c r="B81" s="105"/>
      <c r="C81" s="105"/>
      <c r="D81" s="83"/>
      <c r="E81" s="84" t="s">
        <v>51</v>
      </c>
      <c r="F81" s="201" t="s">
        <v>203</v>
      </c>
      <c r="G81" s="105"/>
      <c r="H81" s="105"/>
      <c r="I81" s="106" t="s">
        <v>53</v>
      </c>
      <c r="J81" s="145" t="s">
        <v>395</v>
      </c>
      <c r="K81" s="107"/>
      <c r="L81" s="108"/>
      <c r="M81" s="104"/>
      <c r="N81" s="105"/>
      <c r="O81" s="105"/>
      <c r="P81" s="83"/>
      <c r="Q81" s="84" t="s">
        <v>51</v>
      </c>
      <c r="R81" s="93" t="s">
        <v>218</v>
      </c>
      <c r="S81" s="105"/>
      <c r="T81" s="105"/>
      <c r="U81" s="106" t="s">
        <v>53</v>
      </c>
      <c r="V81" s="145" t="s">
        <v>398</v>
      </c>
      <c r="W81" s="107"/>
    </row>
    <row r="82" spans="1:23" ht="4.5" customHeight="1">
      <c r="A82" s="109"/>
      <c r="B82" s="110"/>
      <c r="C82" s="111"/>
      <c r="D82" s="112"/>
      <c r="E82" s="113"/>
      <c r="F82" s="114"/>
      <c r="G82" s="115"/>
      <c r="H82" s="115"/>
      <c r="I82" s="111"/>
      <c r="J82" s="110"/>
      <c r="K82" s="116"/>
      <c r="L82" s="117"/>
      <c r="M82" s="109"/>
      <c r="N82" s="110"/>
      <c r="O82" s="111"/>
      <c r="P82" s="112"/>
      <c r="Q82" s="113"/>
      <c r="R82" s="114"/>
      <c r="S82" s="115"/>
      <c r="T82" s="115"/>
      <c r="U82" s="111"/>
      <c r="V82" s="110"/>
      <c r="W82" s="116"/>
    </row>
    <row r="83" spans="1:29" ht="12.75" customHeight="1">
      <c r="A83" s="16"/>
      <c r="B83" s="16" t="s">
        <v>10</v>
      </c>
      <c r="C83" s="17"/>
      <c r="D83" s="18" t="s">
        <v>11</v>
      </c>
      <c r="E83" s="18" t="s">
        <v>12</v>
      </c>
      <c r="F83" s="18" t="s">
        <v>13</v>
      </c>
      <c r="G83" s="19" t="s">
        <v>14</v>
      </c>
      <c r="H83" s="20"/>
      <c r="I83" s="17" t="s">
        <v>15</v>
      </c>
      <c r="J83" s="18" t="s">
        <v>10</v>
      </c>
      <c r="K83" s="16" t="s">
        <v>16</v>
      </c>
      <c r="L83" s="9">
        <v>150</v>
      </c>
      <c r="M83" s="16"/>
      <c r="N83" s="16" t="s">
        <v>10</v>
      </c>
      <c r="O83" s="17"/>
      <c r="P83" s="18" t="s">
        <v>11</v>
      </c>
      <c r="Q83" s="18" t="s">
        <v>12</v>
      </c>
      <c r="R83" s="18" t="s">
        <v>13</v>
      </c>
      <c r="S83" s="19" t="s">
        <v>14</v>
      </c>
      <c r="T83" s="20"/>
      <c r="U83" s="17" t="s">
        <v>15</v>
      </c>
      <c r="V83" s="18" t="s">
        <v>10</v>
      </c>
      <c r="W83" s="31" t="s">
        <v>16</v>
      </c>
      <c r="X83" s="197" t="s">
        <v>62</v>
      </c>
      <c r="Y83" s="198"/>
      <c r="Z83" s="194"/>
      <c r="AA83" s="199" t="s">
        <v>63</v>
      </c>
      <c r="AB83" s="195"/>
      <c r="AC83" s="196"/>
    </row>
    <row r="84" spans="1:29" ht="12.75">
      <c r="A84" s="21" t="s">
        <v>16</v>
      </c>
      <c r="B84" s="21" t="s">
        <v>17</v>
      </c>
      <c r="C84" s="22" t="s">
        <v>18</v>
      </c>
      <c r="D84" s="23" t="s">
        <v>19</v>
      </c>
      <c r="E84" s="23" t="s">
        <v>20</v>
      </c>
      <c r="F84" s="23"/>
      <c r="G84" s="24" t="s">
        <v>18</v>
      </c>
      <c r="H84" s="24" t="s">
        <v>15</v>
      </c>
      <c r="I84" s="22"/>
      <c r="J84" s="21" t="s">
        <v>17</v>
      </c>
      <c r="K84" s="21"/>
      <c r="L84" s="9">
        <v>150</v>
      </c>
      <c r="M84" s="21" t="s">
        <v>16</v>
      </c>
      <c r="N84" s="21" t="s">
        <v>17</v>
      </c>
      <c r="O84" s="22" t="s">
        <v>18</v>
      </c>
      <c r="P84" s="23" t="s">
        <v>19</v>
      </c>
      <c r="Q84" s="23" t="s">
        <v>20</v>
      </c>
      <c r="R84" s="23"/>
      <c r="S84" s="24" t="s">
        <v>18</v>
      </c>
      <c r="T84" s="24" t="s">
        <v>15</v>
      </c>
      <c r="U84" s="22"/>
      <c r="V84" s="21" t="s">
        <v>17</v>
      </c>
      <c r="W84" s="32"/>
      <c r="X84" s="168" t="s">
        <v>61</v>
      </c>
      <c r="Y84" s="193" t="s">
        <v>66</v>
      </c>
      <c r="Z84" s="194"/>
      <c r="AA84" s="168" t="s">
        <v>61</v>
      </c>
      <c r="AB84" s="195" t="s">
        <v>66</v>
      </c>
      <c r="AC84" s="196"/>
    </row>
    <row r="85" spans="1:29" ht="16.5" customHeight="1">
      <c r="A85" s="172">
        <v>0.25</v>
      </c>
      <c r="B85" s="171">
        <v>3</v>
      </c>
      <c r="C85" s="173">
        <v>3</v>
      </c>
      <c r="D85" s="179" t="s">
        <v>91</v>
      </c>
      <c r="E85" s="174" t="s">
        <v>53</v>
      </c>
      <c r="F85" s="180">
        <v>9</v>
      </c>
      <c r="G85" s="176"/>
      <c r="H85" s="176">
        <v>140</v>
      </c>
      <c r="I85" s="177">
        <v>4</v>
      </c>
      <c r="J85" s="178">
        <v>1</v>
      </c>
      <c r="K85" s="26">
        <v>-0.25</v>
      </c>
      <c r="L85" s="9"/>
      <c r="M85" s="181">
        <v>0.5</v>
      </c>
      <c r="N85" s="182">
        <v>3</v>
      </c>
      <c r="O85" s="173">
        <v>3</v>
      </c>
      <c r="P85" s="57" t="s">
        <v>88</v>
      </c>
      <c r="Q85" s="174" t="s">
        <v>52</v>
      </c>
      <c r="R85" s="175">
        <v>11</v>
      </c>
      <c r="S85" s="176">
        <v>460</v>
      </c>
      <c r="T85" s="176"/>
      <c r="U85" s="173">
        <v>4</v>
      </c>
      <c r="V85" s="183">
        <v>1</v>
      </c>
      <c r="W85" s="138">
        <v>-0.5</v>
      </c>
      <c r="X85" s="162" t="str">
        <f>C85&amp;"+"&amp;I85</f>
        <v>3+4</v>
      </c>
      <c r="Y85" s="163">
        <f>IF(AND(G85&gt;0,G85&lt;1),2*G85,MATCH(A85,{-40000,-0.4999999999,0.5,40000},1)-1)</f>
        <v>1</v>
      </c>
      <c r="Z85" s="159">
        <f>IF(AND(H85&gt;0,H85&lt;1),2*H85,MATCH(K85,{-40000,-0.4999999999,0.5,40000},1)-1)</f>
        <v>1</v>
      </c>
      <c r="AA85" s="162" t="str">
        <f>O85&amp;"+"&amp;U85</f>
        <v>3+4</v>
      </c>
      <c r="AB85" s="163">
        <f>IF(AND(S85&gt;0,S85&lt;1),2*S85,MATCH(M85,{-40000,-0.4999999999,0.5,40000},1)-1)</f>
        <v>2</v>
      </c>
      <c r="AC85" s="159">
        <f>IF(AND(T85&gt;0,T85&lt;1),2*T85,MATCH(W85,{-40000,-0.4999999999,0.5,40000},1)-1)</f>
        <v>0</v>
      </c>
    </row>
    <row r="86" spans="1:29" ht="16.5" customHeight="1">
      <c r="A86" s="172">
        <v>-0.75</v>
      </c>
      <c r="B86" s="171">
        <v>0</v>
      </c>
      <c r="C86" s="173">
        <v>1</v>
      </c>
      <c r="D86" s="179" t="s">
        <v>93</v>
      </c>
      <c r="E86" s="174" t="s">
        <v>54</v>
      </c>
      <c r="F86" s="180">
        <v>10</v>
      </c>
      <c r="G86" s="176"/>
      <c r="H86" s="176">
        <v>170</v>
      </c>
      <c r="I86" s="177">
        <v>6</v>
      </c>
      <c r="J86" s="178">
        <v>4</v>
      </c>
      <c r="K86" s="26">
        <v>0.75</v>
      </c>
      <c r="L86" s="9"/>
      <c r="M86" s="181">
        <v>-1.5</v>
      </c>
      <c r="N86" s="182">
        <v>0</v>
      </c>
      <c r="O86" s="173">
        <v>1</v>
      </c>
      <c r="P86" s="57" t="s">
        <v>88</v>
      </c>
      <c r="Q86" s="174" t="s">
        <v>52</v>
      </c>
      <c r="R86" s="175">
        <v>9</v>
      </c>
      <c r="S86" s="176">
        <v>400</v>
      </c>
      <c r="T86" s="176"/>
      <c r="U86" s="173">
        <v>6</v>
      </c>
      <c r="V86" s="183">
        <v>4</v>
      </c>
      <c r="W86" s="138">
        <v>1.5</v>
      </c>
      <c r="X86" s="164" t="str">
        <f>C86&amp;"+"&amp;I86</f>
        <v>1+6</v>
      </c>
      <c r="Y86" s="165">
        <f>IF(AND(G86&gt;0,G86&lt;1),2*G86,MATCH(A86,{-40000,-0.4999999999,0.5,40000},1)-1)</f>
        <v>0</v>
      </c>
      <c r="Z86" s="160">
        <f>IF(AND(H86&gt;0,H86&lt;1),2*H86,MATCH(K86,{-40000,-0.4999999999,0.5,40000},1)-1)</f>
        <v>2</v>
      </c>
      <c r="AA86" s="164" t="str">
        <f>O86&amp;"+"&amp;U86</f>
        <v>1+6</v>
      </c>
      <c r="AB86" s="165">
        <f>IF(AND(S86&gt;0,S86&lt;1),2*S86,MATCH(M86,{-40000,-0.4999999999,0.5,40000},1)-1)</f>
        <v>0</v>
      </c>
      <c r="AC86" s="160">
        <f>IF(AND(T86&gt;0,T86&lt;1),2*T86,MATCH(W86,{-40000,-0.4999999999,0.5,40000},1)-1)</f>
        <v>2</v>
      </c>
    </row>
    <row r="87" spans="1:29" ht="16.5" customHeight="1">
      <c r="A87" s="172">
        <v>0.25</v>
      </c>
      <c r="B87" s="171">
        <v>3</v>
      </c>
      <c r="C87" s="173">
        <v>5</v>
      </c>
      <c r="D87" s="179" t="s">
        <v>93</v>
      </c>
      <c r="E87" s="174" t="s">
        <v>54</v>
      </c>
      <c r="F87" s="175">
        <v>9</v>
      </c>
      <c r="G87" s="176"/>
      <c r="H87" s="176">
        <v>140</v>
      </c>
      <c r="I87" s="177">
        <v>2</v>
      </c>
      <c r="J87" s="178">
        <v>1</v>
      </c>
      <c r="K87" s="26">
        <v>-0.25</v>
      </c>
      <c r="L87" s="9"/>
      <c r="M87" s="181">
        <v>0.5</v>
      </c>
      <c r="N87" s="182">
        <v>3</v>
      </c>
      <c r="O87" s="173">
        <v>5</v>
      </c>
      <c r="P87" s="57" t="s">
        <v>88</v>
      </c>
      <c r="Q87" s="174" t="s">
        <v>52</v>
      </c>
      <c r="R87" s="180">
        <v>11</v>
      </c>
      <c r="S87" s="176">
        <v>460</v>
      </c>
      <c r="T87" s="176"/>
      <c r="U87" s="173">
        <v>2</v>
      </c>
      <c r="V87" s="183">
        <v>1</v>
      </c>
      <c r="W87" s="138">
        <v>-0.5</v>
      </c>
      <c r="X87" s="166" t="str">
        <f>C87&amp;"+"&amp;I87</f>
        <v>5+2</v>
      </c>
      <c r="Y87" s="167">
        <f>IF(AND(G87&gt;0,G87&lt;1),2*G87,MATCH(A87,{-40000,-0.4999999999,0.5,40000},1)-1)</f>
        <v>1</v>
      </c>
      <c r="Z87" s="161">
        <f>IF(AND(H87&gt;0,H87&lt;1),2*H87,MATCH(K87,{-40000,-0.4999999999,0.5,40000},1)-1)</f>
        <v>1</v>
      </c>
      <c r="AA87" s="166" t="str">
        <f>O87&amp;"+"&amp;U87</f>
        <v>5+2</v>
      </c>
      <c r="AB87" s="167">
        <f>IF(AND(S87&gt;0,S87&lt;1),2*S87,MATCH(M87,{-40000,-0.4999999999,0.5,40000},1)-1)</f>
        <v>2</v>
      </c>
      <c r="AC87" s="161">
        <f>IF(AND(T87&gt;0,T87&lt;1),2*T87,MATCH(W87,{-40000,-0.4999999999,0.5,40000},1)-1)</f>
        <v>0</v>
      </c>
    </row>
    <row r="88" spans="1:23" s="54" customFormat="1" ht="9.75" customHeight="1">
      <c r="A88" s="10"/>
      <c r="B88" s="10"/>
      <c r="C88" s="27"/>
      <c r="D88" s="10"/>
      <c r="E88" s="10"/>
      <c r="F88" s="10"/>
      <c r="G88" s="10"/>
      <c r="H88" s="10"/>
      <c r="I88" s="27"/>
      <c r="J88" s="10"/>
      <c r="K88" s="10"/>
      <c r="L88" s="15"/>
      <c r="M88" s="10"/>
      <c r="N88" s="10"/>
      <c r="O88" s="27"/>
      <c r="P88" s="10"/>
      <c r="Q88" s="10"/>
      <c r="R88" s="10"/>
      <c r="S88" s="10"/>
      <c r="T88" s="10"/>
      <c r="U88" s="27"/>
      <c r="V88" s="10"/>
      <c r="W88" s="10"/>
    </row>
    <row r="89" spans="1:23" s="54" customFormat="1" ht="15">
      <c r="A89" s="2"/>
      <c r="B89" s="3" t="s">
        <v>2</v>
      </c>
      <c r="C89" s="4"/>
      <c r="D89" s="3"/>
      <c r="E89" s="5" t="s">
        <v>30</v>
      </c>
      <c r="F89" s="1"/>
      <c r="G89" s="6" t="s">
        <v>4</v>
      </c>
      <c r="H89" s="6"/>
      <c r="I89" s="7" t="s">
        <v>5</v>
      </c>
      <c r="J89" s="7"/>
      <c r="K89" s="8"/>
      <c r="L89" s="9">
        <v>150</v>
      </c>
      <c r="M89" s="2"/>
      <c r="N89" s="3" t="s">
        <v>2</v>
      </c>
      <c r="O89" s="4"/>
      <c r="P89" s="3"/>
      <c r="Q89" s="5" t="s">
        <v>31</v>
      </c>
      <c r="R89" s="1"/>
      <c r="S89" s="6" t="s">
        <v>4</v>
      </c>
      <c r="T89" s="6"/>
      <c r="U89" s="7" t="s">
        <v>0</v>
      </c>
      <c r="V89" s="7"/>
      <c r="W89" s="8"/>
    </row>
    <row r="90" spans="1:23" s="54" customFormat="1" ht="12.75">
      <c r="A90" s="11"/>
      <c r="B90" s="11"/>
      <c r="C90" s="12"/>
      <c r="D90" s="13"/>
      <c r="E90" s="13"/>
      <c r="F90" s="13"/>
      <c r="G90" s="14" t="s">
        <v>7</v>
      </c>
      <c r="H90" s="14"/>
      <c r="I90" s="7" t="s">
        <v>24</v>
      </c>
      <c r="J90" s="7"/>
      <c r="K90" s="8"/>
      <c r="L90" s="9">
        <v>150</v>
      </c>
      <c r="M90" s="11"/>
      <c r="N90" s="11"/>
      <c r="O90" s="12"/>
      <c r="P90" s="13"/>
      <c r="Q90" s="13"/>
      <c r="R90" s="13"/>
      <c r="S90" s="14" t="s">
        <v>7</v>
      </c>
      <c r="T90" s="14"/>
      <c r="U90" s="7" t="s">
        <v>25</v>
      </c>
      <c r="V90" s="7"/>
      <c r="W90" s="8"/>
    </row>
    <row r="91" spans="1:23" s="54" customFormat="1" ht="4.5" customHeight="1">
      <c r="A91" s="72"/>
      <c r="B91" s="73"/>
      <c r="C91" s="74"/>
      <c r="D91" s="75"/>
      <c r="E91" s="76"/>
      <c r="F91" s="77"/>
      <c r="G91" s="78"/>
      <c r="H91" s="78"/>
      <c r="I91" s="74"/>
      <c r="J91" s="73"/>
      <c r="K91" s="79"/>
      <c r="L91" s="67"/>
      <c r="M91" s="72"/>
      <c r="N91" s="73"/>
      <c r="O91" s="74"/>
      <c r="P91" s="75"/>
      <c r="Q91" s="76"/>
      <c r="R91" s="77"/>
      <c r="S91" s="78"/>
      <c r="T91" s="78"/>
      <c r="U91" s="74"/>
      <c r="V91" s="73"/>
      <c r="W91" s="79"/>
    </row>
    <row r="92" spans="1:23" s="53" customFormat="1" ht="12.75" customHeight="1">
      <c r="A92" s="80"/>
      <c r="B92" s="81"/>
      <c r="C92" s="82"/>
      <c r="D92" s="83"/>
      <c r="E92" s="84" t="s">
        <v>48</v>
      </c>
      <c r="F92" s="85" t="s">
        <v>223</v>
      </c>
      <c r="G92" s="86"/>
      <c r="H92" s="87"/>
      <c r="I92" s="146"/>
      <c r="J92" s="147"/>
      <c r="K92" s="148"/>
      <c r="L92" s="89"/>
      <c r="M92" s="80"/>
      <c r="N92" s="81"/>
      <c r="O92" s="82"/>
      <c r="P92" s="83"/>
      <c r="Q92" s="84" t="s">
        <v>48</v>
      </c>
      <c r="R92" s="85" t="s">
        <v>236</v>
      </c>
      <c r="S92" s="86"/>
      <c r="T92" s="87"/>
      <c r="U92" s="146"/>
      <c r="V92" s="147"/>
      <c r="W92" s="148"/>
    </row>
    <row r="93" spans="1:23" s="53" customFormat="1" ht="12.75" customHeight="1">
      <c r="A93" s="80"/>
      <c r="B93" s="81"/>
      <c r="C93" s="82"/>
      <c r="D93" s="83"/>
      <c r="E93" s="90" t="s">
        <v>49</v>
      </c>
      <c r="F93" s="85" t="s">
        <v>224</v>
      </c>
      <c r="G93" s="91"/>
      <c r="H93" s="87"/>
      <c r="I93" s="149"/>
      <c r="J93" s="150" t="s">
        <v>72</v>
      </c>
      <c r="K93" s="151"/>
      <c r="L93" s="89"/>
      <c r="M93" s="80"/>
      <c r="N93" s="81"/>
      <c r="O93" s="82"/>
      <c r="P93" s="83"/>
      <c r="Q93" s="90" t="s">
        <v>49</v>
      </c>
      <c r="R93" s="85" t="s">
        <v>237</v>
      </c>
      <c r="S93" s="91"/>
      <c r="T93" s="87"/>
      <c r="U93" s="149"/>
      <c r="V93" s="150">
        <f>IF(R92&amp;R93&amp;R94&amp;R95="","",(LEN(R92&amp;R93&amp;R94&amp;R95)-LEN(SUBSTITUTE(R92&amp;R93&amp;R94&amp;R95,"Т","")))*4+(LEN(R92&amp;R93&amp;R94&amp;R95)-LEN(SUBSTITUTE(R92&amp;R93&amp;R94&amp;R95,"К","")))*3+(LEN(R92&amp;R93&amp;R94&amp;R95)-LEN(SUBSTITUTE(R92&amp;R93&amp;R94&amp;R95,"Д","")))*2+(LEN(R92&amp;R93&amp;R94&amp;R95)-LEN(SUBSTITUTE(R92&amp;R93&amp;R94&amp;R95,"В","")))+0.1)</f>
        <v>5.1</v>
      </c>
      <c r="W93" s="151"/>
    </row>
    <row r="94" spans="1:23" s="53" customFormat="1" ht="12.75" customHeight="1">
      <c r="A94" s="80"/>
      <c r="B94" s="81"/>
      <c r="C94" s="82"/>
      <c r="D94" s="83"/>
      <c r="E94" s="90" t="s">
        <v>50</v>
      </c>
      <c r="F94" s="200" t="s">
        <v>225</v>
      </c>
      <c r="G94" s="86"/>
      <c r="H94" s="87"/>
      <c r="I94" s="152" t="s">
        <v>72</v>
      </c>
      <c r="J94" s="150" t="s">
        <v>72</v>
      </c>
      <c r="K94" s="153" t="s">
        <v>72</v>
      </c>
      <c r="L94" s="89"/>
      <c r="M94" s="80"/>
      <c r="N94" s="81"/>
      <c r="O94" s="82"/>
      <c r="P94" s="83"/>
      <c r="Q94" s="90" t="s">
        <v>50</v>
      </c>
      <c r="R94" s="85" t="s">
        <v>238</v>
      </c>
      <c r="S94" s="86"/>
      <c r="T94" s="87"/>
      <c r="U94" s="152" t="s">
        <v>72</v>
      </c>
      <c r="V94" s="150" t="str">
        <f>IF(V93="","","+")</f>
        <v>+</v>
      </c>
      <c r="W94" s="153">
        <f>IF(V93="","",(LEN(T96&amp;T97&amp;T98&amp;T99)-LEN(SUBSTITUTE(T96&amp;T97&amp;T98&amp;T99,"Т","")))*4+(LEN(T96&amp;T97&amp;T98&amp;T99)-LEN(SUBSTITUTE(T96&amp;T97&amp;T98&amp;T99,"К","")))*3+(LEN(T96&amp;T97&amp;T98&amp;T99)-LEN(SUBSTITUTE(T96&amp;T97&amp;T98&amp;T99,"Д","")))*2+(LEN(T96&amp;T97&amp;T98&amp;T99)-LEN(SUBSTITUTE(T96&amp;T97&amp;T98&amp;T99,"В","")))+0.1)</f>
        <v>12.1</v>
      </c>
    </row>
    <row r="95" spans="1:23" s="53" customFormat="1" ht="12.75" customHeight="1">
      <c r="A95" s="80"/>
      <c r="B95" s="81"/>
      <c r="C95" s="82"/>
      <c r="D95" s="83"/>
      <c r="E95" s="84" t="s">
        <v>51</v>
      </c>
      <c r="F95" s="200" t="s">
        <v>226</v>
      </c>
      <c r="G95" s="86"/>
      <c r="H95" s="87"/>
      <c r="I95" s="149"/>
      <c r="J95" s="150" t="s">
        <v>72</v>
      </c>
      <c r="K95" s="151"/>
      <c r="L95" s="89"/>
      <c r="M95" s="80"/>
      <c r="N95" s="81"/>
      <c r="O95" s="82"/>
      <c r="P95" s="83"/>
      <c r="Q95" s="84" t="s">
        <v>51</v>
      </c>
      <c r="R95" s="85" t="s">
        <v>140</v>
      </c>
      <c r="S95" s="86"/>
      <c r="T95" s="87"/>
      <c r="U95" s="149"/>
      <c r="V95" s="150">
        <f>IF(V93="","",(LEN(R100&amp;R101&amp;R102&amp;R103)-LEN(SUBSTITUTE(R100&amp;R101&amp;R102&amp;R103,"Т","")))*4+(LEN(R100&amp;R101&amp;R102&amp;R103)-LEN(SUBSTITUTE(R100&amp;R101&amp;R102&amp;R103,"К","")))*3+(LEN(R100&amp;R101&amp;R102&amp;R103)-LEN(SUBSTITUTE(R100&amp;R101&amp;R102&amp;R103,"Д","")))*2+(LEN(R100&amp;R101&amp;R102&amp;R103)-LEN(SUBSTITUTE(R100&amp;R101&amp;R102&amp;R103,"В","")))+0.1)</f>
        <v>11.1</v>
      </c>
      <c r="W95" s="151"/>
    </row>
    <row r="96" spans="1:23" s="53" customFormat="1" ht="12.75" customHeight="1">
      <c r="A96" s="92" t="s">
        <v>48</v>
      </c>
      <c r="B96" s="93" t="s">
        <v>200</v>
      </c>
      <c r="C96" s="82"/>
      <c r="D96" s="83"/>
      <c r="E96" s="94"/>
      <c r="F96" s="86"/>
      <c r="G96" s="84" t="s">
        <v>48</v>
      </c>
      <c r="H96" s="95" t="s">
        <v>227</v>
      </c>
      <c r="I96" s="86"/>
      <c r="J96" s="91"/>
      <c r="K96" s="88"/>
      <c r="L96" s="89"/>
      <c r="M96" s="92" t="s">
        <v>48</v>
      </c>
      <c r="N96" s="93" t="s">
        <v>246</v>
      </c>
      <c r="O96" s="82"/>
      <c r="P96" s="83"/>
      <c r="Q96" s="94"/>
      <c r="R96" s="86"/>
      <c r="S96" s="84" t="s">
        <v>48</v>
      </c>
      <c r="T96" s="95" t="s">
        <v>239</v>
      </c>
      <c r="U96" s="86"/>
      <c r="V96" s="91"/>
      <c r="W96" s="88"/>
    </row>
    <row r="97" spans="1:23" s="53" customFormat="1" ht="12.75" customHeight="1">
      <c r="A97" s="96" t="s">
        <v>49</v>
      </c>
      <c r="B97" s="93" t="s">
        <v>234</v>
      </c>
      <c r="C97" s="97"/>
      <c r="D97" s="83"/>
      <c r="E97" s="94"/>
      <c r="F97" s="98"/>
      <c r="G97" s="90" t="s">
        <v>49</v>
      </c>
      <c r="H97" s="95" t="s">
        <v>228</v>
      </c>
      <c r="I97" s="86"/>
      <c r="J97" s="91"/>
      <c r="K97" s="88"/>
      <c r="L97" s="89"/>
      <c r="M97" s="96" t="s">
        <v>49</v>
      </c>
      <c r="N97" s="93" t="s">
        <v>247</v>
      </c>
      <c r="O97" s="97"/>
      <c r="P97" s="83"/>
      <c r="Q97" s="94"/>
      <c r="R97" s="98"/>
      <c r="S97" s="90" t="s">
        <v>49</v>
      </c>
      <c r="T97" s="95" t="s">
        <v>135</v>
      </c>
      <c r="U97" s="86"/>
      <c r="V97" s="91"/>
      <c r="W97" s="88"/>
    </row>
    <row r="98" spans="1:23" s="53" customFormat="1" ht="12.75" customHeight="1">
      <c r="A98" s="96" t="s">
        <v>50</v>
      </c>
      <c r="B98" s="93" t="s">
        <v>194</v>
      </c>
      <c r="C98" s="82"/>
      <c r="D98" s="83"/>
      <c r="E98" s="94"/>
      <c r="F98" s="98"/>
      <c r="G98" s="90" t="s">
        <v>50</v>
      </c>
      <c r="H98" s="95" t="s">
        <v>229</v>
      </c>
      <c r="I98" s="86"/>
      <c r="J98" s="86"/>
      <c r="K98" s="88"/>
      <c r="L98" s="89"/>
      <c r="M98" s="96" t="s">
        <v>50</v>
      </c>
      <c r="N98" s="93" t="s">
        <v>248</v>
      </c>
      <c r="O98" s="82"/>
      <c r="P98" s="83"/>
      <c r="Q98" s="94"/>
      <c r="R98" s="98"/>
      <c r="S98" s="90" t="s">
        <v>50</v>
      </c>
      <c r="T98" s="95" t="s">
        <v>240</v>
      </c>
      <c r="U98" s="86"/>
      <c r="V98" s="86"/>
      <c r="W98" s="88"/>
    </row>
    <row r="99" spans="1:23" s="53" customFormat="1" ht="12.75" customHeight="1">
      <c r="A99" s="92" t="s">
        <v>51</v>
      </c>
      <c r="B99" s="93" t="s">
        <v>235</v>
      </c>
      <c r="C99" s="97"/>
      <c r="D99" s="83"/>
      <c r="E99" s="94"/>
      <c r="F99" s="86"/>
      <c r="G99" s="84" t="s">
        <v>51</v>
      </c>
      <c r="H99" s="95" t="s">
        <v>230</v>
      </c>
      <c r="I99" s="86"/>
      <c r="J99" s="99" t="s">
        <v>55</v>
      </c>
      <c r="K99" s="88"/>
      <c r="L99" s="89"/>
      <c r="M99" s="92" t="s">
        <v>51</v>
      </c>
      <c r="N99" s="93" t="s">
        <v>249</v>
      </c>
      <c r="O99" s="97"/>
      <c r="P99" s="83"/>
      <c r="Q99" s="94"/>
      <c r="R99" s="86"/>
      <c r="S99" s="84" t="s">
        <v>51</v>
      </c>
      <c r="T99" s="95" t="s">
        <v>241</v>
      </c>
      <c r="U99" s="86"/>
      <c r="V99" s="99" t="s">
        <v>55</v>
      </c>
      <c r="W99" s="88"/>
    </row>
    <row r="100" spans="1:23" s="53" customFormat="1" ht="12.75" customHeight="1">
      <c r="A100" s="100"/>
      <c r="B100" s="97"/>
      <c r="C100" s="97"/>
      <c r="D100" s="83"/>
      <c r="E100" s="84" t="s">
        <v>48</v>
      </c>
      <c r="F100" s="85" t="s">
        <v>143</v>
      </c>
      <c r="G100" s="86"/>
      <c r="H100" s="101"/>
      <c r="I100" s="102" t="s">
        <v>52</v>
      </c>
      <c r="J100" s="144" t="s">
        <v>400</v>
      </c>
      <c r="K100" s="88"/>
      <c r="L100" s="89"/>
      <c r="M100" s="100"/>
      <c r="N100" s="97"/>
      <c r="O100" s="97"/>
      <c r="P100" s="83"/>
      <c r="Q100" s="84" t="s">
        <v>48</v>
      </c>
      <c r="R100" s="85" t="s">
        <v>242</v>
      </c>
      <c r="S100" s="86"/>
      <c r="T100" s="101"/>
      <c r="U100" s="102" t="s">
        <v>52</v>
      </c>
      <c r="V100" s="144" t="s">
        <v>404</v>
      </c>
      <c r="W100" s="88"/>
    </row>
    <row r="101" spans="1:23" s="53" customFormat="1" ht="12.75" customHeight="1">
      <c r="A101" s="80"/>
      <c r="B101" s="103" t="s">
        <v>56</v>
      </c>
      <c r="C101" s="82"/>
      <c r="D101" s="83"/>
      <c r="E101" s="90" t="s">
        <v>49</v>
      </c>
      <c r="F101" s="85" t="s">
        <v>231</v>
      </c>
      <c r="G101" s="86"/>
      <c r="H101" s="87"/>
      <c r="I101" s="102" t="s">
        <v>46</v>
      </c>
      <c r="J101" s="145" t="s">
        <v>402</v>
      </c>
      <c r="K101" s="88"/>
      <c r="L101" s="89"/>
      <c r="M101" s="80"/>
      <c r="N101" s="103" t="s">
        <v>56</v>
      </c>
      <c r="O101" s="82"/>
      <c r="P101" s="83"/>
      <c r="Q101" s="90" t="s">
        <v>49</v>
      </c>
      <c r="R101" s="200" t="s">
        <v>243</v>
      </c>
      <c r="S101" s="86"/>
      <c r="T101" s="87"/>
      <c r="U101" s="102" t="s">
        <v>46</v>
      </c>
      <c r="V101" s="145" t="s">
        <v>404</v>
      </c>
      <c r="W101" s="88"/>
    </row>
    <row r="102" spans="1:23" s="53" customFormat="1" ht="12.75" customHeight="1">
      <c r="A102" s="80"/>
      <c r="B102" s="103" t="s">
        <v>403</v>
      </c>
      <c r="C102" s="82"/>
      <c r="D102" s="83"/>
      <c r="E102" s="90" t="s">
        <v>50</v>
      </c>
      <c r="F102" s="85" t="s">
        <v>232</v>
      </c>
      <c r="G102" s="91"/>
      <c r="H102" s="87"/>
      <c r="I102" s="102" t="s">
        <v>54</v>
      </c>
      <c r="J102" s="145" t="s">
        <v>401</v>
      </c>
      <c r="K102" s="88"/>
      <c r="L102" s="89"/>
      <c r="M102" s="80"/>
      <c r="N102" s="103" t="s">
        <v>406</v>
      </c>
      <c r="O102" s="82"/>
      <c r="P102" s="83"/>
      <c r="Q102" s="90" t="s">
        <v>50</v>
      </c>
      <c r="R102" s="85" t="s">
        <v>244</v>
      </c>
      <c r="S102" s="91"/>
      <c r="T102" s="87"/>
      <c r="U102" s="102" t="s">
        <v>54</v>
      </c>
      <c r="V102" s="145" t="s">
        <v>405</v>
      </c>
      <c r="W102" s="88"/>
    </row>
    <row r="103" spans="1:23" s="53" customFormat="1" ht="12.75" customHeight="1">
      <c r="A103" s="104"/>
      <c r="B103" s="105"/>
      <c r="C103" s="105"/>
      <c r="D103" s="83"/>
      <c r="E103" s="84" t="s">
        <v>51</v>
      </c>
      <c r="F103" s="93" t="s">
        <v>233</v>
      </c>
      <c r="G103" s="105"/>
      <c r="H103" s="105"/>
      <c r="I103" s="106" t="s">
        <v>53</v>
      </c>
      <c r="J103" s="145" t="s">
        <v>401</v>
      </c>
      <c r="K103" s="107"/>
      <c r="L103" s="108"/>
      <c r="M103" s="104"/>
      <c r="N103" s="105"/>
      <c r="O103" s="105"/>
      <c r="P103" s="83"/>
      <c r="Q103" s="84" t="s">
        <v>51</v>
      </c>
      <c r="R103" s="93" t="s">
        <v>245</v>
      </c>
      <c r="S103" s="105"/>
      <c r="T103" s="105"/>
      <c r="U103" s="106" t="s">
        <v>53</v>
      </c>
      <c r="V103" s="145" t="s">
        <v>405</v>
      </c>
      <c r="W103" s="107"/>
    </row>
    <row r="104" spans="1:23" ht="4.5" customHeight="1">
      <c r="A104" s="109"/>
      <c r="B104" s="110"/>
      <c r="C104" s="111"/>
      <c r="D104" s="112"/>
      <c r="E104" s="113"/>
      <c r="F104" s="114"/>
      <c r="G104" s="115"/>
      <c r="H104" s="115"/>
      <c r="I104" s="111"/>
      <c r="J104" s="110"/>
      <c r="K104" s="116"/>
      <c r="L104" s="117"/>
      <c r="M104" s="109"/>
      <c r="N104" s="110"/>
      <c r="O104" s="111"/>
      <c r="P104" s="112"/>
      <c r="Q104" s="113"/>
      <c r="R104" s="114"/>
      <c r="S104" s="115"/>
      <c r="T104" s="115"/>
      <c r="U104" s="111"/>
      <c r="V104" s="110"/>
      <c r="W104" s="116"/>
    </row>
    <row r="105" spans="1:29" ht="12.75" customHeight="1">
      <c r="A105" s="16"/>
      <c r="B105" s="16" t="s">
        <v>10</v>
      </c>
      <c r="C105" s="17"/>
      <c r="D105" s="18" t="s">
        <v>11</v>
      </c>
      <c r="E105" s="18" t="s">
        <v>12</v>
      </c>
      <c r="F105" s="18" t="s">
        <v>13</v>
      </c>
      <c r="G105" s="19" t="s">
        <v>14</v>
      </c>
      <c r="H105" s="20"/>
      <c r="I105" s="17" t="s">
        <v>15</v>
      </c>
      <c r="J105" s="18" t="s">
        <v>10</v>
      </c>
      <c r="K105" s="16" t="s">
        <v>16</v>
      </c>
      <c r="L105" s="9">
        <v>150</v>
      </c>
      <c r="M105" s="16"/>
      <c r="N105" s="16" t="s">
        <v>10</v>
      </c>
      <c r="O105" s="17"/>
      <c r="P105" s="18" t="s">
        <v>11</v>
      </c>
      <c r="Q105" s="18" t="s">
        <v>12</v>
      </c>
      <c r="R105" s="18" t="s">
        <v>13</v>
      </c>
      <c r="S105" s="19" t="s">
        <v>14</v>
      </c>
      <c r="T105" s="20"/>
      <c r="U105" s="17" t="s">
        <v>15</v>
      </c>
      <c r="V105" s="18" t="s">
        <v>10</v>
      </c>
      <c r="W105" s="31" t="s">
        <v>16</v>
      </c>
      <c r="X105" s="197" t="s">
        <v>62</v>
      </c>
      <c r="Y105" s="198"/>
      <c r="Z105" s="194"/>
      <c r="AA105" s="199" t="s">
        <v>63</v>
      </c>
      <c r="AB105" s="195"/>
      <c r="AC105" s="196"/>
    </row>
    <row r="106" spans="1:29" ht="12.75">
      <c r="A106" s="21" t="s">
        <v>16</v>
      </c>
      <c r="B106" s="21" t="s">
        <v>17</v>
      </c>
      <c r="C106" s="22" t="s">
        <v>18</v>
      </c>
      <c r="D106" s="23" t="s">
        <v>19</v>
      </c>
      <c r="E106" s="23" t="s">
        <v>20</v>
      </c>
      <c r="F106" s="23"/>
      <c r="G106" s="24" t="s">
        <v>18</v>
      </c>
      <c r="H106" s="24" t="s">
        <v>15</v>
      </c>
      <c r="I106" s="22"/>
      <c r="J106" s="21" t="s">
        <v>17</v>
      </c>
      <c r="K106" s="21"/>
      <c r="L106" s="9">
        <v>150</v>
      </c>
      <c r="M106" s="21" t="s">
        <v>16</v>
      </c>
      <c r="N106" s="21" t="s">
        <v>17</v>
      </c>
      <c r="O106" s="22" t="s">
        <v>18</v>
      </c>
      <c r="P106" s="23" t="s">
        <v>19</v>
      </c>
      <c r="Q106" s="23" t="s">
        <v>20</v>
      </c>
      <c r="R106" s="23"/>
      <c r="S106" s="24" t="s">
        <v>18</v>
      </c>
      <c r="T106" s="24" t="s">
        <v>15</v>
      </c>
      <c r="U106" s="22"/>
      <c r="V106" s="21" t="s">
        <v>17</v>
      </c>
      <c r="W106" s="32"/>
      <c r="X106" s="168" t="s">
        <v>61</v>
      </c>
      <c r="Y106" s="193" t="s">
        <v>66</v>
      </c>
      <c r="Z106" s="194"/>
      <c r="AA106" s="168" t="s">
        <v>61</v>
      </c>
      <c r="AB106" s="195" t="s">
        <v>66</v>
      </c>
      <c r="AC106" s="196"/>
    </row>
    <row r="107" spans="1:29" ht="16.5" customHeight="1">
      <c r="A107" s="172">
        <v>2.75</v>
      </c>
      <c r="B107" s="171">
        <v>4</v>
      </c>
      <c r="C107" s="173">
        <v>5</v>
      </c>
      <c r="D107" s="57" t="s">
        <v>88</v>
      </c>
      <c r="E107" s="174" t="s">
        <v>52</v>
      </c>
      <c r="F107" s="175">
        <v>11</v>
      </c>
      <c r="G107" s="176">
        <v>460</v>
      </c>
      <c r="H107" s="176"/>
      <c r="I107" s="177">
        <v>6</v>
      </c>
      <c r="J107" s="178">
        <v>0</v>
      </c>
      <c r="K107" s="26">
        <v>-2.75</v>
      </c>
      <c r="L107" s="9"/>
      <c r="M107" s="181">
        <v>0.25</v>
      </c>
      <c r="N107" s="182">
        <v>3</v>
      </c>
      <c r="O107" s="173">
        <v>5</v>
      </c>
      <c r="P107" s="179" t="s">
        <v>87</v>
      </c>
      <c r="Q107" s="174" t="s">
        <v>54</v>
      </c>
      <c r="R107" s="175">
        <v>10</v>
      </c>
      <c r="S107" s="176"/>
      <c r="T107" s="176">
        <v>620</v>
      </c>
      <c r="U107" s="173">
        <v>6</v>
      </c>
      <c r="V107" s="183">
        <v>1</v>
      </c>
      <c r="W107" s="138">
        <v>-0.25</v>
      </c>
      <c r="X107" s="162" t="str">
        <f>C107&amp;"+"&amp;I107</f>
        <v>5+6</v>
      </c>
      <c r="Y107" s="163">
        <f>IF(AND(G107&gt;0,G107&lt;1),2*G107,MATCH(A107,{-40000,-0.4999999999,0.5,40000},1)-1)</f>
        <v>2</v>
      </c>
      <c r="Z107" s="159">
        <f>IF(AND(H107&gt;0,H107&lt;1),2*H107,MATCH(K107,{-40000,-0.4999999999,0.5,40000},1)-1)</f>
        <v>0</v>
      </c>
      <c r="AA107" s="162" t="str">
        <f>O107&amp;"+"&amp;U107</f>
        <v>5+6</v>
      </c>
      <c r="AB107" s="163">
        <f>IF(AND(S107&gt;0,S107&lt;1),2*S107,MATCH(M107,{-40000,-0.4999999999,0.5,40000},1)-1)</f>
        <v>1</v>
      </c>
      <c r="AC107" s="159">
        <f>IF(AND(T107&gt;0,T107&lt;1),2*T107,MATCH(W107,{-40000,-0.4999999999,0.5,40000},1)-1)</f>
        <v>1</v>
      </c>
    </row>
    <row r="108" spans="1:29" ht="16.5" customHeight="1">
      <c r="A108" s="172">
        <v>1</v>
      </c>
      <c r="B108" s="171">
        <v>2</v>
      </c>
      <c r="C108" s="173">
        <v>2</v>
      </c>
      <c r="D108" s="57" t="s">
        <v>88</v>
      </c>
      <c r="E108" s="174" t="s">
        <v>52</v>
      </c>
      <c r="F108" s="175">
        <v>9</v>
      </c>
      <c r="G108" s="176">
        <v>400</v>
      </c>
      <c r="H108" s="176"/>
      <c r="I108" s="177">
        <v>4</v>
      </c>
      <c r="J108" s="178">
        <v>2</v>
      </c>
      <c r="K108" s="26">
        <v>-1</v>
      </c>
      <c r="L108" s="9"/>
      <c r="M108" s="181">
        <v>0.25</v>
      </c>
      <c r="N108" s="182">
        <v>3</v>
      </c>
      <c r="O108" s="173">
        <v>2</v>
      </c>
      <c r="P108" s="179" t="s">
        <v>87</v>
      </c>
      <c r="Q108" s="174" t="s">
        <v>54</v>
      </c>
      <c r="R108" s="175">
        <v>10</v>
      </c>
      <c r="S108" s="176"/>
      <c r="T108" s="176">
        <v>620</v>
      </c>
      <c r="U108" s="173">
        <v>4</v>
      </c>
      <c r="V108" s="183">
        <v>1</v>
      </c>
      <c r="W108" s="138">
        <v>-0.25</v>
      </c>
      <c r="X108" s="164" t="str">
        <f>C108&amp;"+"&amp;I108</f>
        <v>2+4</v>
      </c>
      <c r="Y108" s="165">
        <f>IF(AND(G108&gt;0,G108&lt;1),2*G108,MATCH(A108,{-40000,-0.4999999999,0.5,40000},1)-1)</f>
        <v>2</v>
      </c>
      <c r="Z108" s="160">
        <f>IF(AND(H108&gt;0,H108&lt;1),2*H108,MATCH(K108,{-40000,-0.4999999999,0.5,40000},1)-1)</f>
        <v>0</v>
      </c>
      <c r="AA108" s="164" t="str">
        <f>O108&amp;"+"&amp;U108</f>
        <v>2+4</v>
      </c>
      <c r="AB108" s="165">
        <f>IF(AND(S108&gt;0,S108&lt;1),2*S108,MATCH(M108,{-40000,-0.4999999999,0.5,40000},1)-1)</f>
        <v>1</v>
      </c>
      <c r="AC108" s="160">
        <f>IF(AND(T108&gt;0,T108&lt;1),2*T108,MATCH(W108,{-40000,-0.4999999999,0.5,40000},1)-1)</f>
        <v>1</v>
      </c>
    </row>
    <row r="109" spans="1:29" ht="16.5" customHeight="1">
      <c r="A109" s="172">
        <v>-4.75</v>
      </c>
      <c r="B109" s="171">
        <v>0</v>
      </c>
      <c r="C109" s="173">
        <v>3</v>
      </c>
      <c r="D109" s="179" t="s">
        <v>91</v>
      </c>
      <c r="E109" s="174" t="s">
        <v>52</v>
      </c>
      <c r="F109" s="180">
        <v>10</v>
      </c>
      <c r="G109" s="176">
        <v>170</v>
      </c>
      <c r="H109" s="176"/>
      <c r="I109" s="177">
        <v>1</v>
      </c>
      <c r="J109" s="178">
        <v>4</v>
      </c>
      <c r="K109" s="26">
        <v>4.75</v>
      </c>
      <c r="L109" s="9"/>
      <c r="M109" s="181">
        <v>-0.75</v>
      </c>
      <c r="N109" s="182">
        <v>0</v>
      </c>
      <c r="O109" s="173">
        <v>3</v>
      </c>
      <c r="P109" s="179" t="s">
        <v>87</v>
      </c>
      <c r="Q109" s="174" t="s">
        <v>54</v>
      </c>
      <c r="R109" s="180">
        <v>11</v>
      </c>
      <c r="S109" s="176"/>
      <c r="T109" s="176">
        <v>650</v>
      </c>
      <c r="U109" s="173">
        <v>1</v>
      </c>
      <c r="V109" s="183">
        <v>4</v>
      </c>
      <c r="W109" s="138">
        <v>0.75</v>
      </c>
      <c r="X109" s="166" t="str">
        <f>C109&amp;"+"&amp;I109</f>
        <v>3+1</v>
      </c>
      <c r="Y109" s="167">
        <f>IF(AND(G109&gt;0,G109&lt;1),2*G109,MATCH(A109,{-40000,-0.4999999999,0.5,40000},1)-1)</f>
        <v>0</v>
      </c>
      <c r="Z109" s="161">
        <f>IF(AND(H109&gt;0,H109&lt;1),2*H109,MATCH(K109,{-40000,-0.4999999999,0.5,40000},1)-1)</f>
        <v>2</v>
      </c>
      <c r="AA109" s="166" t="str">
        <f>O109&amp;"+"&amp;U109</f>
        <v>3+1</v>
      </c>
      <c r="AB109" s="167">
        <f>IF(AND(S109&gt;0,S109&lt;1),2*S109,MATCH(M109,{-40000,-0.4999999999,0.5,40000},1)-1)</f>
        <v>0</v>
      </c>
      <c r="AC109" s="161">
        <f>IF(AND(T109&gt;0,T109&lt;1),2*T109,MATCH(W109,{-40000,-0.4999999999,0.5,40000},1)-1)</f>
        <v>2</v>
      </c>
    </row>
    <row r="110" spans="1:23" s="54" customFormat="1" ht="30" customHeight="1">
      <c r="A110" s="10"/>
      <c r="B110" s="10"/>
      <c r="C110" s="27"/>
      <c r="D110" s="10"/>
      <c r="E110" s="10"/>
      <c r="F110" s="10"/>
      <c r="G110" s="10"/>
      <c r="H110" s="10"/>
      <c r="I110" s="27"/>
      <c r="J110" s="10"/>
      <c r="K110" s="10"/>
      <c r="L110" s="15"/>
      <c r="M110" s="10"/>
      <c r="N110" s="10"/>
      <c r="O110" s="27"/>
      <c r="P110" s="10"/>
      <c r="Q110" s="10"/>
      <c r="R110" s="10"/>
      <c r="S110" s="10"/>
      <c r="T110" s="10"/>
      <c r="U110" s="27"/>
      <c r="V110" s="10"/>
      <c r="W110" s="10"/>
    </row>
    <row r="111" spans="1:23" s="54" customFormat="1" ht="15">
      <c r="A111" s="2"/>
      <c r="B111" s="3" t="s">
        <v>2</v>
      </c>
      <c r="C111" s="4"/>
      <c r="D111" s="3"/>
      <c r="E111" s="5" t="s">
        <v>32</v>
      </c>
      <c r="F111" s="1"/>
      <c r="G111" s="6" t="s">
        <v>4</v>
      </c>
      <c r="H111" s="6"/>
      <c r="I111" s="7" t="s">
        <v>22</v>
      </c>
      <c r="J111" s="7"/>
      <c r="K111" s="8"/>
      <c r="L111" s="9">
        <v>150</v>
      </c>
      <c r="M111" s="2"/>
      <c r="N111" s="3" t="s">
        <v>2</v>
      </c>
      <c r="O111" s="4"/>
      <c r="P111" s="3"/>
      <c r="Q111" s="5" t="s">
        <v>33</v>
      </c>
      <c r="R111" s="1"/>
      <c r="S111" s="6" t="s">
        <v>4</v>
      </c>
      <c r="T111" s="6"/>
      <c r="U111" s="7" t="s">
        <v>1</v>
      </c>
      <c r="V111" s="7"/>
      <c r="W111" s="8"/>
    </row>
    <row r="112" spans="1:23" s="54" customFormat="1" ht="12.75">
      <c r="A112" s="11"/>
      <c r="B112" s="11"/>
      <c r="C112" s="12"/>
      <c r="D112" s="13"/>
      <c r="E112" s="13"/>
      <c r="F112" s="13"/>
      <c r="G112" s="14" t="s">
        <v>7</v>
      </c>
      <c r="H112" s="14"/>
      <c r="I112" s="7" t="s">
        <v>8</v>
      </c>
      <c r="J112" s="7"/>
      <c r="K112" s="8"/>
      <c r="L112" s="9">
        <v>150</v>
      </c>
      <c r="M112" s="11"/>
      <c r="N112" s="11"/>
      <c r="O112" s="12"/>
      <c r="P112" s="13"/>
      <c r="Q112" s="13"/>
      <c r="R112" s="13"/>
      <c r="S112" s="14" t="s">
        <v>7</v>
      </c>
      <c r="T112" s="14"/>
      <c r="U112" s="7" t="s">
        <v>9</v>
      </c>
      <c r="V112" s="7"/>
      <c r="W112" s="8"/>
    </row>
    <row r="113" spans="1:23" s="54" customFormat="1" ht="4.5" customHeight="1">
      <c r="A113" s="72"/>
      <c r="B113" s="73"/>
      <c r="C113" s="74"/>
      <c r="D113" s="75"/>
      <c r="E113" s="76"/>
      <c r="F113" s="77"/>
      <c r="G113" s="78"/>
      <c r="H113" s="78"/>
      <c r="I113" s="74"/>
      <c r="J113" s="73"/>
      <c r="K113" s="79"/>
      <c r="L113" s="67"/>
      <c r="M113" s="72"/>
      <c r="N113" s="73"/>
      <c r="O113" s="74"/>
      <c r="P113" s="75"/>
      <c r="Q113" s="76"/>
      <c r="R113" s="77"/>
      <c r="S113" s="78"/>
      <c r="T113" s="78"/>
      <c r="U113" s="74"/>
      <c r="V113" s="73"/>
      <c r="W113" s="79"/>
    </row>
    <row r="114" spans="1:23" s="53" customFormat="1" ht="12.75" customHeight="1">
      <c r="A114" s="80"/>
      <c r="B114" s="81"/>
      <c r="C114" s="82"/>
      <c r="D114" s="83"/>
      <c r="E114" s="84" t="s">
        <v>48</v>
      </c>
      <c r="F114" s="85" t="s">
        <v>250</v>
      </c>
      <c r="G114" s="86"/>
      <c r="H114" s="87"/>
      <c r="I114" s="146"/>
      <c r="J114" s="147"/>
      <c r="K114" s="148"/>
      <c r="L114" s="89"/>
      <c r="M114" s="80"/>
      <c r="N114" s="81"/>
      <c r="O114" s="82"/>
      <c r="P114" s="83"/>
      <c r="Q114" s="84" t="s">
        <v>48</v>
      </c>
      <c r="R114" s="85" t="s">
        <v>263</v>
      </c>
      <c r="S114" s="86"/>
      <c r="T114" s="87"/>
      <c r="U114" s="146"/>
      <c r="V114" s="147"/>
      <c r="W114" s="148"/>
    </row>
    <row r="115" spans="1:23" s="53" customFormat="1" ht="12.75" customHeight="1">
      <c r="A115" s="80"/>
      <c r="B115" s="81"/>
      <c r="C115" s="82"/>
      <c r="D115" s="83"/>
      <c r="E115" s="90" t="s">
        <v>49</v>
      </c>
      <c r="F115" s="85" t="s">
        <v>251</v>
      </c>
      <c r="G115" s="91"/>
      <c r="H115" s="87"/>
      <c r="I115" s="149"/>
      <c r="J115" s="150" t="s">
        <v>72</v>
      </c>
      <c r="K115" s="151"/>
      <c r="L115" s="89"/>
      <c r="M115" s="80"/>
      <c r="N115" s="81"/>
      <c r="O115" s="82"/>
      <c r="P115" s="83"/>
      <c r="Q115" s="90" t="s">
        <v>49</v>
      </c>
      <c r="R115" s="85" t="s">
        <v>264</v>
      </c>
      <c r="S115" s="91"/>
      <c r="T115" s="87"/>
      <c r="U115" s="149"/>
      <c r="V115" s="150">
        <f>IF(R114&amp;R115&amp;R116&amp;R117="","",(LEN(R114&amp;R115&amp;R116&amp;R117)-LEN(SUBSTITUTE(R114&amp;R115&amp;R116&amp;R117,"Т","")))*4+(LEN(R114&amp;R115&amp;R116&amp;R117)-LEN(SUBSTITUTE(R114&amp;R115&amp;R116&amp;R117,"К","")))*3+(LEN(R114&amp;R115&amp;R116&amp;R117)-LEN(SUBSTITUTE(R114&amp;R115&amp;R116&amp;R117,"Д","")))*2+(LEN(R114&amp;R115&amp;R116&amp;R117)-LEN(SUBSTITUTE(R114&amp;R115&amp;R116&amp;R117,"В","")))+0.1)</f>
        <v>10.1</v>
      </c>
      <c r="W115" s="151"/>
    </row>
    <row r="116" spans="1:23" s="53" customFormat="1" ht="12.75" customHeight="1">
      <c r="A116" s="80"/>
      <c r="B116" s="81"/>
      <c r="C116" s="82"/>
      <c r="D116" s="83"/>
      <c r="E116" s="90" t="s">
        <v>50</v>
      </c>
      <c r="F116" s="85" t="s">
        <v>252</v>
      </c>
      <c r="G116" s="86"/>
      <c r="H116" s="87"/>
      <c r="I116" s="152" t="s">
        <v>72</v>
      </c>
      <c r="J116" s="150" t="s">
        <v>72</v>
      </c>
      <c r="K116" s="153" t="s">
        <v>72</v>
      </c>
      <c r="L116" s="89"/>
      <c r="M116" s="80"/>
      <c r="N116" s="81"/>
      <c r="O116" s="82"/>
      <c r="P116" s="83"/>
      <c r="Q116" s="90" t="s">
        <v>50</v>
      </c>
      <c r="R116" s="85" t="s">
        <v>265</v>
      </c>
      <c r="S116" s="86"/>
      <c r="T116" s="87"/>
      <c r="U116" s="152" t="s">
        <v>72</v>
      </c>
      <c r="V116" s="150" t="str">
        <f>IF(V115="","","+")</f>
        <v>+</v>
      </c>
      <c r="W116" s="153">
        <f>IF(V115="","",(LEN(T118&amp;T119&amp;T120&amp;T121)-LEN(SUBSTITUTE(T118&amp;T119&amp;T120&amp;T121,"Т","")))*4+(LEN(T118&amp;T119&amp;T120&amp;T121)-LEN(SUBSTITUTE(T118&amp;T119&amp;T120&amp;T121,"К","")))*3+(LEN(T118&amp;T119&amp;T120&amp;T121)-LEN(SUBSTITUTE(T118&amp;T119&amp;T120&amp;T121,"Д","")))*2+(LEN(T118&amp;T119&amp;T120&amp;T121)-LEN(SUBSTITUTE(T118&amp;T119&amp;T120&amp;T121,"В","")))+0.1)</f>
        <v>10.1</v>
      </c>
    </row>
    <row r="117" spans="1:23" s="53" customFormat="1" ht="12.75" customHeight="1">
      <c r="A117" s="80"/>
      <c r="B117" s="81"/>
      <c r="C117" s="82"/>
      <c r="D117" s="83"/>
      <c r="E117" s="84" t="s">
        <v>51</v>
      </c>
      <c r="F117" s="85" t="s">
        <v>208</v>
      </c>
      <c r="G117" s="86"/>
      <c r="H117" s="87"/>
      <c r="I117" s="149"/>
      <c r="J117" s="150" t="s">
        <v>72</v>
      </c>
      <c r="K117" s="151"/>
      <c r="L117" s="89"/>
      <c r="M117" s="80"/>
      <c r="N117" s="81"/>
      <c r="O117" s="82"/>
      <c r="P117" s="83"/>
      <c r="Q117" s="84" t="s">
        <v>51</v>
      </c>
      <c r="R117" s="85" t="s">
        <v>266</v>
      </c>
      <c r="S117" s="86"/>
      <c r="T117" s="87"/>
      <c r="U117" s="149"/>
      <c r="V117" s="150">
        <f>IF(V115="","",(LEN(R122&amp;R123&amp;R124&amp;R125)-LEN(SUBSTITUTE(R122&amp;R123&amp;R124&amp;R125,"Т","")))*4+(LEN(R122&amp;R123&amp;R124&amp;R125)-LEN(SUBSTITUTE(R122&amp;R123&amp;R124&amp;R125,"К","")))*3+(LEN(R122&amp;R123&amp;R124&amp;R125)-LEN(SUBSTITUTE(R122&amp;R123&amp;R124&amp;R125,"Д","")))*2+(LEN(R122&amp;R123&amp;R124&amp;R125)-LEN(SUBSTITUTE(R122&amp;R123&amp;R124&amp;R125,"В","")))+0.1)</f>
        <v>10.1</v>
      </c>
      <c r="W117" s="151"/>
    </row>
    <row r="118" spans="1:23" s="53" customFormat="1" ht="12.75" customHeight="1">
      <c r="A118" s="92" t="s">
        <v>48</v>
      </c>
      <c r="B118" s="93" t="s">
        <v>259</v>
      </c>
      <c r="C118" s="82"/>
      <c r="D118" s="83"/>
      <c r="E118" s="94"/>
      <c r="F118" s="86"/>
      <c r="G118" s="84" t="s">
        <v>48</v>
      </c>
      <c r="H118" s="95" t="s">
        <v>253</v>
      </c>
      <c r="I118" s="86"/>
      <c r="J118" s="91"/>
      <c r="K118" s="88"/>
      <c r="L118" s="89"/>
      <c r="M118" s="92" t="s">
        <v>48</v>
      </c>
      <c r="N118" s="93" t="s">
        <v>272</v>
      </c>
      <c r="O118" s="82"/>
      <c r="P118" s="83"/>
      <c r="Q118" s="94"/>
      <c r="R118" s="86"/>
      <c r="S118" s="84" t="s">
        <v>48</v>
      </c>
      <c r="T118" s="95" t="s">
        <v>267</v>
      </c>
      <c r="U118" s="86"/>
      <c r="V118" s="91"/>
      <c r="W118" s="88"/>
    </row>
    <row r="119" spans="1:23" s="53" customFormat="1" ht="12.75" customHeight="1">
      <c r="A119" s="96" t="s">
        <v>49</v>
      </c>
      <c r="B119" s="93" t="s">
        <v>260</v>
      </c>
      <c r="C119" s="97"/>
      <c r="D119" s="83"/>
      <c r="E119" s="94"/>
      <c r="F119" s="98"/>
      <c r="G119" s="90" t="s">
        <v>49</v>
      </c>
      <c r="H119" s="95" t="s">
        <v>254</v>
      </c>
      <c r="I119" s="86"/>
      <c r="J119" s="91"/>
      <c r="K119" s="88"/>
      <c r="L119" s="89"/>
      <c r="M119" s="96" t="s">
        <v>49</v>
      </c>
      <c r="N119" s="93" t="s">
        <v>273</v>
      </c>
      <c r="O119" s="97"/>
      <c r="P119" s="83"/>
      <c r="Q119" s="94"/>
      <c r="R119" s="98"/>
      <c r="S119" s="90" t="s">
        <v>49</v>
      </c>
      <c r="T119" s="95" t="s">
        <v>268</v>
      </c>
      <c r="U119" s="86"/>
      <c r="V119" s="91"/>
      <c r="W119" s="88"/>
    </row>
    <row r="120" spans="1:23" s="53" customFormat="1" ht="12.75" customHeight="1">
      <c r="A120" s="96" t="s">
        <v>50</v>
      </c>
      <c r="B120" s="201" t="s">
        <v>261</v>
      </c>
      <c r="C120" s="82"/>
      <c r="D120" s="83"/>
      <c r="E120" s="94"/>
      <c r="F120" s="98"/>
      <c r="G120" s="90" t="s">
        <v>50</v>
      </c>
      <c r="H120" s="95" t="s">
        <v>255</v>
      </c>
      <c r="I120" s="86"/>
      <c r="J120" s="86"/>
      <c r="K120" s="88"/>
      <c r="L120" s="89"/>
      <c r="M120" s="96" t="s">
        <v>50</v>
      </c>
      <c r="N120" s="93" t="s">
        <v>240</v>
      </c>
      <c r="O120" s="82"/>
      <c r="P120" s="83"/>
      <c r="Q120" s="94"/>
      <c r="R120" s="98"/>
      <c r="S120" s="90" t="s">
        <v>50</v>
      </c>
      <c r="T120" s="95" t="s">
        <v>149</v>
      </c>
      <c r="U120" s="86"/>
      <c r="V120" s="86"/>
      <c r="W120" s="88"/>
    </row>
    <row r="121" spans="1:23" s="53" customFormat="1" ht="12.75" customHeight="1">
      <c r="A121" s="92" t="s">
        <v>51</v>
      </c>
      <c r="B121" s="93" t="s">
        <v>262</v>
      </c>
      <c r="C121" s="97"/>
      <c r="D121" s="83"/>
      <c r="E121" s="94"/>
      <c r="F121" s="86"/>
      <c r="G121" s="84" t="s">
        <v>51</v>
      </c>
      <c r="H121" s="95" t="s">
        <v>110</v>
      </c>
      <c r="I121" s="86"/>
      <c r="J121" s="99" t="s">
        <v>55</v>
      </c>
      <c r="K121" s="88"/>
      <c r="L121" s="89"/>
      <c r="M121" s="92" t="s">
        <v>51</v>
      </c>
      <c r="N121" s="93" t="s">
        <v>207</v>
      </c>
      <c r="O121" s="97"/>
      <c r="P121" s="83"/>
      <c r="Q121" s="94"/>
      <c r="R121" s="86"/>
      <c r="S121" s="84" t="s">
        <v>51</v>
      </c>
      <c r="T121" s="95" t="s">
        <v>269</v>
      </c>
      <c r="U121" s="86"/>
      <c r="V121" s="99" t="s">
        <v>55</v>
      </c>
      <c r="W121" s="88"/>
    </row>
    <row r="122" spans="1:23" s="53" customFormat="1" ht="12.75" customHeight="1">
      <c r="A122" s="100"/>
      <c r="B122" s="97"/>
      <c r="C122" s="97"/>
      <c r="D122" s="83"/>
      <c r="E122" s="84" t="s">
        <v>48</v>
      </c>
      <c r="F122" s="85" t="s">
        <v>256</v>
      </c>
      <c r="G122" s="86"/>
      <c r="H122" s="101"/>
      <c r="I122" s="102" t="s">
        <v>52</v>
      </c>
      <c r="J122" s="144" t="s">
        <v>407</v>
      </c>
      <c r="K122" s="88"/>
      <c r="L122" s="89"/>
      <c r="M122" s="100"/>
      <c r="N122" s="97"/>
      <c r="O122" s="97"/>
      <c r="P122" s="83"/>
      <c r="Q122" s="84" t="s">
        <v>48</v>
      </c>
      <c r="R122" s="85" t="s">
        <v>270</v>
      </c>
      <c r="S122" s="86"/>
      <c r="T122" s="101"/>
      <c r="U122" s="102" t="s">
        <v>52</v>
      </c>
      <c r="V122" s="144" t="s">
        <v>410</v>
      </c>
      <c r="W122" s="88"/>
    </row>
    <row r="123" spans="1:23" s="53" customFormat="1" ht="12.75" customHeight="1">
      <c r="A123" s="80"/>
      <c r="B123" s="103" t="s">
        <v>56</v>
      </c>
      <c r="C123" s="82"/>
      <c r="D123" s="83"/>
      <c r="E123" s="90" t="s">
        <v>49</v>
      </c>
      <c r="F123" s="200" t="s">
        <v>31</v>
      </c>
      <c r="G123" s="86"/>
      <c r="H123" s="87"/>
      <c r="I123" s="102" t="s">
        <v>46</v>
      </c>
      <c r="J123" s="145" t="s">
        <v>407</v>
      </c>
      <c r="K123" s="88"/>
      <c r="L123" s="89"/>
      <c r="M123" s="80"/>
      <c r="N123" s="103" t="s">
        <v>56</v>
      </c>
      <c r="O123" s="82"/>
      <c r="P123" s="83"/>
      <c r="Q123" s="90" t="s">
        <v>49</v>
      </c>
      <c r="R123" s="85" t="s">
        <v>260</v>
      </c>
      <c r="S123" s="86"/>
      <c r="T123" s="87"/>
      <c r="U123" s="102" t="s">
        <v>46</v>
      </c>
      <c r="V123" s="145" t="s">
        <v>410</v>
      </c>
      <c r="W123" s="88"/>
    </row>
    <row r="124" spans="1:23" s="53" customFormat="1" ht="12.75" customHeight="1">
      <c r="A124" s="80"/>
      <c r="B124" s="103" t="s">
        <v>409</v>
      </c>
      <c r="C124" s="82"/>
      <c r="D124" s="83"/>
      <c r="E124" s="90" t="s">
        <v>50</v>
      </c>
      <c r="F124" s="85" t="s">
        <v>257</v>
      </c>
      <c r="G124" s="91"/>
      <c r="H124" s="87"/>
      <c r="I124" s="102" t="s">
        <v>54</v>
      </c>
      <c r="J124" s="145" t="s">
        <v>408</v>
      </c>
      <c r="K124" s="88"/>
      <c r="L124" s="89"/>
      <c r="M124" s="80"/>
      <c r="N124" s="103" t="s">
        <v>412</v>
      </c>
      <c r="O124" s="82"/>
      <c r="P124" s="83"/>
      <c r="Q124" s="90" t="s">
        <v>50</v>
      </c>
      <c r="R124" s="85" t="s">
        <v>239</v>
      </c>
      <c r="S124" s="91"/>
      <c r="T124" s="87"/>
      <c r="U124" s="102" t="s">
        <v>54</v>
      </c>
      <c r="V124" s="145" t="s">
        <v>411</v>
      </c>
      <c r="W124" s="88"/>
    </row>
    <row r="125" spans="1:23" s="53" customFormat="1" ht="12.75" customHeight="1">
      <c r="A125" s="104"/>
      <c r="B125" s="105"/>
      <c r="C125" s="105"/>
      <c r="D125" s="83"/>
      <c r="E125" s="84" t="s">
        <v>51</v>
      </c>
      <c r="F125" s="201" t="s">
        <v>258</v>
      </c>
      <c r="G125" s="105"/>
      <c r="H125" s="105"/>
      <c r="I125" s="106" t="s">
        <v>53</v>
      </c>
      <c r="J125" s="145" t="s">
        <v>408</v>
      </c>
      <c r="K125" s="107"/>
      <c r="L125" s="108"/>
      <c r="M125" s="104"/>
      <c r="N125" s="105"/>
      <c r="O125" s="105"/>
      <c r="P125" s="83"/>
      <c r="Q125" s="84" t="s">
        <v>51</v>
      </c>
      <c r="R125" s="93" t="s">
        <v>271</v>
      </c>
      <c r="S125" s="105"/>
      <c r="T125" s="105"/>
      <c r="U125" s="106" t="s">
        <v>53</v>
      </c>
      <c r="V125" s="145" t="s">
        <v>411</v>
      </c>
      <c r="W125" s="107"/>
    </row>
    <row r="126" spans="1:23" ht="4.5" customHeight="1">
      <c r="A126" s="109"/>
      <c r="B126" s="110"/>
      <c r="C126" s="111"/>
      <c r="D126" s="112"/>
      <c r="E126" s="113"/>
      <c r="F126" s="114"/>
      <c r="G126" s="115"/>
      <c r="H126" s="115"/>
      <c r="I126" s="111"/>
      <c r="J126" s="110"/>
      <c r="K126" s="116"/>
      <c r="L126" s="117"/>
      <c r="M126" s="109"/>
      <c r="N126" s="110"/>
      <c r="O126" s="111"/>
      <c r="P126" s="112"/>
      <c r="Q126" s="113"/>
      <c r="R126" s="114"/>
      <c r="S126" s="115"/>
      <c r="T126" s="115"/>
      <c r="U126" s="111"/>
      <c r="V126" s="110"/>
      <c r="W126" s="116"/>
    </row>
    <row r="127" spans="1:29" ht="12.75" customHeight="1">
      <c r="A127" s="16"/>
      <c r="B127" s="16" t="s">
        <v>10</v>
      </c>
      <c r="C127" s="17"/>
      <c r="D127" s="18" t="s">
        <v>11</v>
      </c>
      <c r="E127" s="18" t="s">
        <v>12</v>
      </c>
      <c r="F127" s="18" t="s">
        <v>13</v>
      </c>
      <c r="G127" s="19" t="s">
        <v>14</v>
      </c>
      <c r="H127" s="20"/>
      <c r="I127" s="17" t="s">
        <v>15</v>
      </c>
      <c r="J127" s="18" t="s">
        <v>10</v>
      </c>
      <c r="K127" s="16" t="s">
        <v>16</v>
      </c>
      <c r="L127" s="9">
        <v>150</v>
      </c>
      <c r="M127" s="16"/>
      <c r="N127" s="16" t="s">
        <v>10</v>
      </c>
      <c r="O127" s="17"/>
      <c r="P127" s="18" t="s">
        <v>11</v>
      </c>
      <c r="Q127" s="18" t="s">
        <v>12</v>
      </c>
      <c r="R127" s="18" t="s">
        <v>13</v>
      </c>
      <c r="S127" s="19" t="s">
        <v>14</v>
      </c>
      <c r="T127" s="20"/>
      <c r="U127" s="17" t="s">
        <v>15</v>
      </c>
      <c r="V127" s="18" t="s">
        <v>10</v>
      </c>
      <c r="W127" s="31" t="s">
        <v>16</v>
      </c>
      <c r="X127" s="197" t="s">
        <v>62</v>
      </c>
      <c r="Y127" s="198"/>
      <c r="Z127" s="194"/>
      <c r="AA127" s="199" t="s">
        <v>63</v>
      </c>
      <c r="AB127" s="195"/>
      <c r="AC127" s="196"/>
    </row>
    <row r="128" spans="1:29" ht="12.75">
      <c r="A128" s="21" t="s">
        <v>16</v>
      </c>
      <c r="B128" s="21" t="s">
        <v>17</v>
      </c>
      <c r="C128" s="22" t="s">
        <v>18</v>
      </c>
      <c r="D128" s="23" t="s">
        <v>19</v>
      </c>
      <c r="E128" s="23" t="s">
        <v>20</v>
      </c>
      <c r="F128" s="23"/>
      <c r="G128" s="24" t="s">
        <v>18</v>
      </c>
      <c r="H128" s="24" t="s">
        <v>15</v>
      </c>
      <c r="I128" s="22"/>
      <c r="J128" s="21" t="s">
        <v>17</v>
      </c>
      <c r="K128" s="21"/>
      <c r="L128" s="9">
        <v>150</v>
      </c>
      <c r="M128" s="21" t="s">
        <v>16</v>
      </c>
      <c r="N128" s="21" t="s">
        <v>17</v>
      </c>
      <c r="O128" s="22" t="s">
        <v>18</v>
      </c>
      <c r="P128" s="23" t="s">
        <v>19</v>
      </c>
      <c r="Q128" s="23" t="s">
        <v>20</v>
      </c>
      <c r="R128" s="23"/>
      <c r="S128" s="24" t="s">
        <v>18</v>
      </c>
      <c r="T128" s="24" t="s">
        <v>15</v>
      </c>
      <c r="U128" s="22"/>
      <c r="V128" s="21" t="s">
        <v>17</v>
      </c>
      <c r="W128" s="32"/>
      <c r="X128" s="168" t="s">
        <v>61</v>
      </c>
      <c r="Y128" s="193" t="s">
        <v>66</v>
      </c>
      <c r="Z128" s="194"/>
      <c r="AA128" s="168" t="s">
        <v>61</v>
      </c>
      <c r="AB128" s="195" t="s">
        <v>66</v>
      </c>
      <c r="AC128" s="196"/>
    </row>
    <row r="129" spans="1:29" ht="16.5" customHeight="1">
      <c r="A129" s="172">
        <v>-2.25</v>
      </c>
      <c r="B129" s="171">
        <v>1</v>
      </c>
      <c r="C129" s="173">
        <v>5</v>
      </c>
      <c r="D129" s="179" t="s">
        <v>93</v>
      </c>
      <c r="E129" s="174" t="s">
        <v>52</v>
      </c>
      <c r="F129" s="180">
        <v>8</v>
      </c>
      <c r="G129" s="176">
        <v>110</v>
      </c>
      <c r="H129" s="176"/>
      <c r="I129" s="177">
        <v>6</v>
      </c>
      <c r="J129" s="178">
        <v>3</v>
      </c>
      <c r="K129" s="26">
        <v>2.25</v>
      </c>
      <c r="L129" s="9"/>
      <c r="M129" s="181">
        <v>3</v>
      </c>
      <c r="N129" s="182">
        <v>4</v>
      </c>
      <c r="O129" s="173">
        <v>5</v>
      </c>
      <c r="P129" s="179" t="s">
        <v>89</v>
      </c>
      <c r="Q129" s="174" t="s">
        <v>54</v>
      </c>
      <c r="R129" s="175">
        <v>8</v>
      </c>
      <c r="S129" s="176">
        <v>100</v>
      </c>
      <c r="T129" s="176"/>
      <c r="U129" s="173">
        <v>6</v>
      </c>
      <c r="V129" s="183">
        <v>0</v>
      </c>
      <c r="W129" s="138">
        <v>-3</v>
      </c>
      <c r="X129" s="162" t="str">
        <f>C129&amp;"+"&amp;I129</f>
        <v>5+6</v>
      </c>
      <c r="Y129" s="163">
        <f>IF(AND(G129&gt;0,G129&lt;1),2*G129,MATCH(A129,{-40000,-0.4999999999,0.5,40000},1)-1)</f>
        <v>0</v>
      </c>
      <c r="Z129" s="159">
        <f>IF(AND(H129&gt;0,H129&lt;1),2*H129,MATCH(K129,{-40000,-0.4999999999,0.5,40000},1)-1)</f>
        <v>2</v>
      </c>
      <c r="AA129" s="162" t="str">
        <f>O129&amp;"+"&amp;U129</f>
        <v>5+6</v>
      </c>
      <c r="AB129" s="163">
        <f>IF(AND(S129&gt;0,S129&lt;1),2*S129,MATCH(M129,{-40000,-0.4999999999,0.5,40000},1)-1)</f>
        <v>2</v>
      </c>
      <c r="AC129" s="159">
        <f>IF(AND(T129&gt;0,T129&lt;1),2*T129,MATCH(W129,{-40000,-0.4999999999,0.5,40000},1)-1)</f>
        <v>0</v>
      </c>
    </row>
    <row r="130" spans="1:29" ht="16.5" customHeight="1">
      <c r="A130" s="172">
        <v>6.75</v>
      </c>
      <c r="B130" s="171">
        <v>4</v>
      </c>
      <c r="C130" s="173">
        <v>2</v>
      </c>
      <c r="D130" s="179" t="s">
        <v>94</v>
      </c>
      <c r="E130" s="174" t="s">
        <v>54</v>
      </c>
      <c r="F130" s="180">
        <v>6</v>
      </c>
      <c r="G130" s="176">
        <v>500</v>
      </c>
      <c r="H130" s="176"/>
      <c r="I130" s="177">
        <v>3</v>
      </c>
      <c r="J130" s="178">
        <v>0</v>
      </c>
      <c r="K130" s="26">
        <v>-6.75</v>
      </c>
      <c r="L130" s="9"/>
      <c r="M130" s="136">
        <v>0.25</v>
      </c>
      <c r="N130" s="182">
        <v>2</v>
      </c>
      <c r="O130" s="173">
        <v>2</v>
      </c>
      <c r="P130" s="57"/>
      <c r="Q130" s="174" t="s">
        <v>96</v>
      </c>
      <c r="R130" s="175"/>
      <c r="S130" s="176">
        <v>0</v>
      </c>
      <c r="T130" s="176">
        <v>0</v>
      </c>
      <c r="U130" s="173">
        <v>3</v>
      </c>
      <c r="V130" s="183">
        <v>2</v>
      </c>
      <c r="W130" s="138">
        <v>-0.25</v>
      </c>
      <c r="X130" s="164" t="str">
        <f>C130&amp;"+"&amp;I130</f>
        <v>2+3</v>
      </c>
      <c r="Y130" s="165">
        <f>IF(AND(G130&gt;0,G130&lt;1),2*G130,MATCH(A130,{-40000,-0.4999999999,0.5,40000},1)-1)</f>
        <v>2</v>
      </c>
      <c r="Z130" s="160">
        <f>IF(AND(H130&gt;0,H130&lt;1),2*H130,MATCH(K130,{-40000,-0.4999999999,0.5,40000},1)-1)</f>
        <v>0</v>
      </c>
      <c r="AA130" s="164" t="str">
        <f>O130&amp;"+"&amp;U130</f>
        <v>2+3</v>
      </c>
      <c r="AB130" s="165">
        <f>IF(AND(S130&gt;0,S130&lt;1),2*S130,MATCH(M130,{-40000,-0.4999999999,0.5,40000},1)-1)</f>
        <v>1</v>
      </c>
      <c r="AC130" s="160">
        <f>IF(AND(T130&gt;0,T130&lt;1),2*T130,MATCH(W130,{-40000,-0.4999999999,0.5,40000},1)-1)</f>
        <v>1</v>
      </c>
    </row>
    <row r="131" spans="1:29" ht="16.5" customHeight="1">
      <c r="A131" s="172">
        <v>-2.25</v>
      </c>
      <c r="B131" s="171">
        <v>1</v>
      </c>
      <c r="C131" s="173">
        <v>4</v>
      </c>
      <c r="D131" s="179" t="s">
        <v>95</v>
      </c>
      <c r="E131" s="174" t="s">
        <v>52</v>
      </c>
      <c r="F131" s="180">
        <v>8</v>
      </c>
      <c r="G131" s="176">
        <v>110</v>
      </c>
      <c r="H131" s="176"/>
      <c r="I131" s="177">
        <v>1</v>
      </c>
      <c r="J131" s="178">
        <v>3</v>
      </c>
      <c r="K131" s="26">
        <v>2.25</v>
      </c>
      <c r="L131" s="9"/>
      <c r="M131" s="181">
        <v>-3.5</v>
      </c>
      <c r="N131" s="182">
        <v>0</v>
      </c>
      <c r="O131" s="173">
        <v>4</v>
      </c>
      <c r="P131" s="179" t="s">
        <v>97</v>
      </c>
      <c r="Q131" s="174" t="s">
        <v>54</v>
      </c>
      <c r="R131" s="180">
        <v>9</v>
      </c>
      <c r="S131" s="176"/>
      <c r="T131" s="176">
        <v>140</v>
      </c>
      <c r="U131" s="173">
        <v>1</v>
      </c>
      <c r="V131" s="183">
        <v>4</v>
      </c>
      <c r="W131" s="138">
        <v>3.5</v>
      </c>
      <c r="X131" s="166" t="str">
        <f>C131&amp;"+"&amp;I131</f>
        <v>4+1</v>
      </c>
      <c r="Y131" s="167">
        <f>IF(AND(G131&gt;0,G131&lt;1),2*G131,MATCH(A131,{-40000,-0.4999999999,0.5,40000},1)-1)</f>
        <v>0</v>
      </c>
      <c r="Z131" s="161">
        <f>IF(AND(H131&gt;0,H131&lt;1),2*H131,MATCH(K131,{-40000,-0.4999999999,0.5,40000},1)-1)</f>
        <v>2</v>
      </c>
      <c r="AA131" s="166" t="str">
        <f>O131&amp;"+"&amp;U131</f>
        <v>4+1</v>
      </c>
      <c r="AB131" s="167">
        <f>IF(AND(S131&gt;0,S131&lt;1),2*S131,MATCH(M131,{-40000,-0.4999999999,0.5,40000},1)-1)</f>
        <v>0</v>
      </c>
      <c r="AC131" s="161">
        <f>IF(AND(T131&gt;0,T131&lt;1),2*T131,MATCH(W131,{-40000,-0.4999999999,0.5,40000},1)-1)</f>
        <v>2</v>
      </c>
    </row>
    <row r="132" spans="1:23" s="54" customFormat="1" ht="9.75" customHeight="1">
      <c r="A132" s="10"/>
      <c r="B132" s="10"/>
      <c r="C132" s="27"/>
      <c r="D132" s="10"/>
      <c r="E132" s="10"/>
      <c r="F132" s="10"/>
      <c r="G132" s="10"/>
      <c r="H132" s="10"/>
      <c r="I132" s="27"/>
      <c r="J132" s="10"/>
      <c r="K132" s="10"/>
      <c r="L132" s="15"/>
      <c r="M132" s="10"/>
      <c r="N132" s="10"/>
      <c r="O132" s="27"/>
      <c r="P132" s="10"/>
      <c r="Q132" s="10"/>
      <c r="R132" s="10"/>
      <c r="S132" s="10"/>
      <c r="T132" s="10"/>
      <c r="U132" s="27"/>
      <c r="V132" s="10"/>
      <c r="W132" s="10"/>
    </row>
    <row r="133" spans="1:23" s="54" customFormat="1" ht="15">
      <c r="A133" s="2"/>
      <c r="B133" s="3" t="s">
        <v>2</v>
      </c>
      <c r="C133" s="4"/>
      <c r="D133" s="3"/>
      <c r="E133" s="5" t="s">
        <v>34</v>
      </c>
      <c r="F133" s="1"/>
      <c r="G133" s="6" t="s">
        <v>4</v>
      </c>
      <c r="H133" s="6"/>
      <c r="I133" s="7" t="s">
        <v>5</v>
      </c>
      <c r="J133" s="7"/>
      <c r="K133" s="8"/>
      <c r="L133" s="9">
        <v>150</v>
      </c>
      <c r="M133" s="2"/>
      <c r="N133" s="3" t="s">
        <v>2</v>
      </c>
      <c r="O133" s="4"/>
      <c r="P133" s="3"/>
      <c r="Q133" s="5" t="s">
        <v>35</v>
      </c>
      <c r="R133" s="1"/>
      <c r="S133" s="6" t="s">
        <v>4</v>
      </c>
      <c r="T133" s="6"/>
      <c r="U133" s="7" t="s">
        <v>0</v>
      </c>
      <c r="V133" s="7"/>
      <c r="W133" s="8"/>
    </row>
    <row r="134" spans="1:23" s="54" customFormat="1" ht="12.75">
      <c r="A134" s="11"/>
      <c r="B134" s="11"/>
      <c r="C134" s="12"/>
      <c r="D134" s="13"/>
      <c r="E134" s="13"/>
      <c r="F134" s="13"/>
      <c r="G134" s="14" t="s">
        <v>7</v>
      </c>
      <c r="H134" s="14"/>
      <c r="I134" s="7" t="s">
        <v>25</v>
      </c>
      <c r="J134" s="7"/>
      <c r="K134" s="8"/>
      <c r="L134" s="9">
        <v>150</v>
      </c>
      <c r="M134" s="11"/>
      <c r="N134" s="11"/>
      <c r="O134" s="12"/>
      <c r="P134" s="13"/>
      <c r="Q134" s="13"/>
      <c r="R134" s="13"/>
      <c r="S134" s="14" t="s">
        <v>7</v>
      </c>
      <c r="T134" s="14"/>
      <c r="U134" s="7" t="s">
        <v>8</v>
      </c>
      <c r="V134" s="7"/>
      <c r="W134" s="8"/>
    </row>
    <row r="135" spans="1:23" s="54" customFormat="1" ht="4.5" customHeight="1">
      <c r="A135" s="72"/>
      <c r="B135" s="73"/>
      <c r="C135" s="74"/>
      <c r="D135" s="75"/>
      <c r="E135" s="76"/>
      <c r="F135" s="77"/>
      <c r="G135" s="78"/>
      <c r="H135" s="78"/>
      <c r="I135" s="74"/>
      <c r="J135" s="73"/>
      <c r="K135" s="79"/>
      <c r="L135" s="67"/>
      <c r="M135" s="72"/>
      <c r="N135" s="73"/>
      <c r="O135" s="74"/>
      <c r="P135" s="75"/>
      <c r="Q135" s="76"/>
      <c r="R135" s="77"/>
      <c r="S135" s="78"/>
      <c r="T135" s="78"/>
      <c r="U135" s="74"/>
      <c r="V135" s="73"/>
      <c r="W135" s="79"/>
    </row>
    <row r="136" spans="1:23" s="53" customFormat="1" ht="12.75" customHeight="1">
      <c r="A136" s="80"/>
      <c r="B136" s="81"/>
      <c r="C136" s="82"/>
      <c r="D136" s="83"/>
      <c r="E136" s="84" t="s">
        <v>48</v>
      </c>
      <c r="F136" s="85" t="s">
        <v>179</v>
      </c>
      <c r="G136" s="86"/>
      <c r="H136" s="87"/>
      <c r="I136" s="146"/>
      <c r="J136" s="147"/>
      <c r="K136" s="148"/>
      <c r="L136" s="89"/>
      <c r="M136" s="80"/>
      <c r="N136" s="81"/>
      <c r="O136" s="82"/>
      <c r="P136" s="83"/>
      <c r="Q136" s="84" t="s">
        <v>48</v>
      </c>
      <c r="R136" s="85" t="s">
        <v>135</v>
      </c>
      <c r="S136" s="86"/>
      <c r="T136" s="87"/>
      <c r="U136" s="146"/>
      <c r="V136" s="147"/>
      <c r="W136" s="148"/>
    </row>
    <row r="137" spans="1:23" s="53" customFormat="1" ht="12.75" customHeight="1">
      <c r="A137" s="80"/>
      <c r="B137" s="81"/>
      <c r="C137" s="82"/>
      <c r="D137" s="83"/>
      <c r="E137" s="90" t="s">
        <v>49</v>
      </c>
      <c r="F137" s="200" t="s">
        <v>274</v>
      </c>
      <c r="G137" s="91"/>
      <c r="H137" s="87"/>
      <c r="I137" s="149"/>
      <c r="J137" s="150" t="s">
        <v>72</v>
      </c>
      <c r="K137" s="151"/>
      <c r="L137" s="89"/>
      <c r="M137" s="80"/>
      <c r="N137" s="81"/>
      <c r="O137" s="82"/>
      <c r="P137" s="83"/>
      <c r="Q137" s="90" t="s">
        <v>49</v>
      </c>
      <c r="R137" s="85" t="s">
        <v>285</v>
      </c>
      <c r="S137" s="91"/>
      <c r="T137" s="87"/>
      <c r="U137" s="149"/>
      <c r="V137" s="150">
        <f>IF(R136&amp;R137&amp;R138&amp;R139="","",(LEN(R136&amp;R137&amp;R138&amp;R139)-LEN(SUBSTITUTE(R136&amp;R137&amp;R138&amp;R139,"Т","")))*4+(LEN(R136&amp;R137&amp;R138&amp;R139)-LEN(SUBSTITUTE(R136&amp;R137&amp;R138&amp;R139,"К","")))*3+(LEN(R136&amp;R137&amp;R138&amp;R139)-LEN(SUBSTITUTE(R136&amp;R137&amp;R138&amp;R139,"Д","")))*2+(LEN(R136&amp;R137&amp;R138&amp;R139)-LEN(SUBSTITUTE(R136&amp;R137&amp;R138&amp;R139,"В","")))+0.1)</f>
        <v>9.1</v>
      </c>
      <c r="W137" s="151"/>
    </row>
    <row r="138" spans="1:23" s="53" customFormat="1" ht="12.75" customHeight="1">
      <c r="A138" s="80"/>
      <c r="B138" s="81"/>
      <c r="C138" s="82"/>
      <c r="D138" s="83"/>
      <c r="E138" s="90" t="s">
        <v>50</v>
      </c>
      <c r="F138" s="85" t="s">
        <v>275</v>
      </c>
      <c r="G138" s="86"/>
      <c r="H138" s="87"/>
      <c r="I138" s="152" t="s">
        <v>72</v>
      </c>
      <c r="J138" s="150" t="s">
        <v>72</v>
      </c>
      <c r="K138" s="153" t="s">
        <v>72</v>
      </c>
      <c r="L138" s="89"/>
      <c r="M138" s="80"/>
      <c r="N138" s="81"/>
      <c r="O138" s="82"/>
      <c r="P138" s="83"/>
      <c r="Q138" s="90" t="s">
        <v>50</v>
      </c>
      <c r="R138" s="85" t="s">
        <v>286</v>
      </c>
      <c r="S138" s="86"/>
      <c r="T138" s="87"/>
      <c r="U138" s="152" t="s">
        <v>72</v>
      </c>
      <c r="V138" s="150" t="str">
        <f>IF(V137="","","+")</f>
        <v>+</v>
      </c>
      <c r="W138" s="153">
        <f>IF(V137="","",(LEN(T140&amp;T141&amp;T142&amp;T143)-LEN(SUBSTITUTE(T140&amp;T141&amp;T142&amp;T143,"Т","")))*4+(LEN(T140&amp;T141&amp;T142&amp;T143)-LEN(SUBSTITUTE(T140&amp;T141&amp;T142&amp;T143,"К","")))*3+(LEN(T140&amp;T141&amp;T142&amp;T143)-LEN(SUBSTITUTE(T140&amp;T141&amp;T142&amp;T143,"Д","")))*2+(LEN(T140&amp;T141&amp;T142&amp;T143)-LEN(SUBSTITUTE(T140&amp;T141&amp;T142&amp;T143,"В","")))+0.1)</f>
        <v>6.1</v>
      </c>
    </row>
    <row r="139" spans="1:23" s="53" customFormat="1" ht="12.75" customHeight="1">
      <c r="A139" s="80"/>
      <c r="B139" s="81"/>
      <c r="C139" s="82"/>
      <c r="D139" s="83"/>
      <c r="E139" s="84" t="s">
        <v>51</v>
      </c>
      <c r="F139" s="85" t="s">
        <v>276</v>
      </c>
      <c r="G139" s="86"/>
      <c r="H139" s="87"/>
      <c r="I139" s="149"/>
      <c r="J139" s="150" t="s">
        <v>72</v>
      </c>
      <c r="K139" s="151"/>
      <c r="L139" s="89"/>
      <c r="M139" s="80"/>
      <c r="N139" s="81"/>
      <c r="O139" s="82"/>
      <c r="P139" s="83"/>
      <c r="Q139" s="84" t="s">
        <v>51</v>
      </c>
      <c r="R139" s="85" t="s">
        <v>287</v>
      </c>
      <c r="S139" s="86"/>
      <c r="T139" s="87"/>
      <c r="U139" s="149"/>
      <c r="V139" s="150">
        <f>IF(V137="","",(LEN(R144&amp;R145&amp;R146&amp;R147)-LEN(SUBSTITUTE(R144&amp;R145&amp;R146&amp;R147,"Т","")))*4+(LEN(R144&amp;R145&amp;R146&amp;R147)-LEN(SUBSTITUTE(R144&amp;R145&amp;R146&amp;R147,"К","")))*3+(LEN(R144&amp;R145&amp;R146&amp;R147)-LEN(SUBSTITUTE(R144&amp;R145&amp;R146&amp;R147,"Д","")))*2+(LEN(R144&amp;R145&amp;R146&amp;R147)-LEN(SUBSTITUTE(R144&amp;R145&amp;R146&amp;R147,"В","")))+0.1)</f>
        <v>12.1</v>
      </c>
      <c r="W139" s="151"/>
    </row>
    <row r="140" spans="1:23" s="53" customFormat="1" ht="12.75" customHeight="1">
      <c r="A140" s="92" t="s">
        <v>48</v>
      </c>
      <c r="B140" s="93" t="s">
        <v>283</v>
      </c>
      <c r="C140" s="82"/>
      <c r="D140" s="83"/>
      <c r="E140" s="94"/>
      <c r="F140" s="86"/>
      <c r="G140" s="84" t="s">
        <v>48</v>
      </c>
      <c r="H140" s="95" t="s">
        <v>277</v>
      </c>
      <c r="I140" s="86"/>
      <c r="J140" s="91"/>
      <c r="K140" s="88"/>
      <c r="L140" s="89"/>
      <c r="M140" s="92" t="s">
        <v>48</v>
      </c>
      <c r="N140" s="93" t="s">
        <v>292</v>
      </c>
      <c r="O140" s="82"/>
      <c r="P140" s="83"/>
      <c r="Q140" s="94"/>
      <c r="R140" s="86"/>
      <c r="S140" s="84" t="s">
        <v>48</v>
      </c>
      <c r="T140" s="95" t="s">
        <v>288</v>
      </c>
      <c r="U140" s="86"/>
      <c r="V140" s="91"/>
      <c r="W140" s="88"/>
    </row>
    <row r="141" spans="1:23" s="53" customFormat="1" ht="12.75" customHeight="1">
      <c r="A141" s="96" t="s">
        <v>49</v>
      </c>
      <c r="B141" s="93" t="s">
        <v>118</v>
      </c>
      <c r="C141" s="97"/>
      <c r="D141" s="83"/>
      <c r="E141" s="94"/>
      <c r="F141" s="98"/>
      <c r="G141" s="90" t="s">
        <v>49</v>
      </c>
      <c r="H141" s="95" t="s">
        <v>278</v>
      </c>
      <c r="I141" s="86"/>
      <c r="J141" s="91"/>
      <c r="K141" s="88"/>
      <c r="L141" s="89"/>
      <c r="M141" s="96" t="s">
        <v>49</v>
      </c>
      <c r="N141" s="93" t="s">
        <v>127</v>
      </c>
      <c r="O141" s="97"/>
      <c r="P141" s="83"/>
      <c r="Q141" s="94"/>
      <c r="R141" s="98"/>
      <c r="S141" s="90" t="s">
        <v>49</v>
      </c>
      <c r="T141" s="95" t="s">
        <v>8</v>
      </c>
      <c r="U141" s="86"/>
      <c r="V141" s="91"/>
      <c r="W141" s="88"/>
    </row>
    <row r="142" spans="1:23" s="53" customFormat="1" ht="12.75" customHeight="1">
      <c r="A142" s="96" t="s">
        <v>50</v>
      </c>
      <c r="B142" s="93" t="s">
        <v>266</v>
      </c>
      <c r="C142" s="82"/>
      <c r="D142" s="83"/>
      <c r="E142" s="94"/>
      <c r="F142" s="98"/>
      <c r="G142" s="90" t="s">
        <v>50</v>
      </c>
      <c r="H142" s="95" t="s">
        <v>279</v>
      </c>
      <c r="I142" s="86"/>
      <c r="J142" s="86"/>
      <c r="K142" s="88"/>
      <c r="L142" s="89"/>
      <c r="M142" s="96" t="s">
        <v>50</v>
      </c>
      <c r="N142" s="93" t="s">
        <v>293</v>
      </c>
      <c r="O142" s="82"/>
      <c r="P142" s="83"/>
      <c r="Q142" s="94"/>
      <c r="R142" s="98"/>
      <c r="S142" s="90" t="s">
        <v>50</v>
      </c>
      <c r="T142" s="95" t="s">
        <v>194</v>
      </c>
      <c r="U142" s="86"/>
      <c r="V142" s="86"/>
      <c r="W142" s="88"/>
    </row>
    <row r="143" spans="1:23" s="53" customFormat="1" ht="12.75" customHeight="1">
      <c r="A143" s="92" t="s">
        <v>51</v>
      </c>
      <c r="B143" s="93" t="s">
        <v>284</v>
      </c>
      <c r="C143" s="97"/>
      <c r="D143" s="83"/>
      <c r="E143" s="94"/>
      <c r="F143" s="86"/>
      <c r="G143" s="84" t="s">
        <v>51</v>
      </c>
      <c r="H143" s="95" t="s">
        <v>280</v>
      </c>
      <c r="I143" s="86"/>
      <c r="J143" s="99" t="s">
        <v>55</v>
      </c>
      <c r="K143" s="88"/>
      <c r="L143" s="89"/>
      <c r="M143" s="92" t="s">
        <v>51</v>
      </c>
      <c r="N143" s="93" t="s">
        <v>294</v>
      </c>
      <c r="O143" s="97"/>
      <c r="P143" s="83"/>
      <c r="Q143" s="94"/>
      <c r="R143" s="86"/>
      <c r="S143" s="84" t="s">
        <v>51</v>
      </c>
      <c r="T143" s="95" t="s">
        <v>289</v>
      </c>
      <c r="U143" s="86"/>
      <c r="V143" s="99" t="s">
        <v>55</v>
      </c>
      <c r="W143" s="88"/>
    </row>
    <row r="144" spans="1:23" s="53" customFormat="1" ht="12.75" customHeight="1">
      <c r="A144" s="100"/>
      <c r="B144" s="97"/>
      <c r="C144" s="97"/>
      <c r="D144" s="83"/>
      <c r="E144" s="84" t="s">
        <v>48</v>
      </c>
      <c r="F144" s="85" t="s">
        <v>281</v>
      </c>
      <c r="G144" s="86"/>
      <c r="H144" s="101"/>
      <c r="I144" s="102" t="s">
        <v>52</v>
      </c>
      <c r="J144" s="144" t="s">
        <v>413</v>
      </c>
      <c r="K144" s="88"/>
      <c r="L144" s="89"/>
      <c r="M144" s="100"/>
      <c r="N144" s="97"/>
      <c r="O144" s="97"/>
      <c r="P144" s="83"/>
      <c r="Q144" s="84" t="s">
        <v>48</v>
      </c>
      <c r="R144" s="85" t="s">
        <v>242</v>
      </c>
      <c r="S144" s="86"/>
      <c r="T144" s="101"/>
      <c r="U144" s="102" t="s">
        <v>52</v>
      </c>
      <c r="V144" s="144" t="s">
        <v>416</v>
      </c>
      <c r="W144" s="88"/>
    </row>
    <row r="145" spans="1:23" s="53" customFormat="1" ht="12.75" customHeight="1">
      <c r="A145" s="80"/>
      <c r="B145" s="103" t="s">
        <v>56</v>
      </c>
      <c r="C145" s="82"/>
      <c r="D145" s="83"/>
      <c r="E145" s="90" t="s">
        <v>49</v>
      </c>
      <c r="F145" s="85" t="s">
        <v>211</v>
      </c>
      <c r="G145" s="86"/>
      <c r="H145" s="87"/>
      <c r="I145" s="102" t="s">
        <v>46</v>
      </c>
      <c r="J145" s="145" t="s">
        <v>413</v>
      </c>
      <c r="K145" s="88"/>
      <c r="L145" s="89"/>
      <c r="M145" s="80"/>
      <c r="N145" s="103" t="s">
        <v>56</v>
      </c>
      <c r="O145" s="82"/>
      <c r="P145" s="83"/>
      <c r="Q145" s="90" t="s">
        <v>49</v>
      </c>
      <c r="R145" s="85" t="s">
        <v>290</v>
      </c>
      <c r="S145" s="86"/>
      <c r="T145" s="87"/>
      <c r="U145" s="102" t="s">
        <v>46</v>
      </c>
      <c r="V145" s="145" t="s">
        <v>416</v>
      </c>
      <c r="W145" s="88"/>
    </row>
    <row r="146" spans="1:23" s="53" customFormat="1" ht="12.75" customHeight="1">
      <c r="A146" s="80"/>
      <c r="B146" s="103" t="s">
        <v>415</v>
      </c>
      <c r="C146" s="82"/>
      <c r="D146" s="83"/>
      <c r="E146" s="90" t="s">
        <v>50</v>
      </c>
      <c r="F146" s="85" t="s">
        <v>185</v>
      </c>
      <c r="G146" s="91"/>
      <c r="H146" s="87"/>
      <c r="I146" s="102" t="s">
        <v>54</v>
      </c>
      <c r="J146" s="145" t="s">
        <v>414</v>
      </c>
      <c r="K146" s="88"/>
      <c r="L146" s="89"/>
      <c r="M146" s="80"/>
      <c r="N146" s="103" t="s">
        <v>419</v>
      </c>
      <c r="O146" s="82"/>
      <c r="P146" s="83"/>
      <c r="Q146" s="90" t="s">
        <v>50</v>
      </c>
      <c r="R146" s="85" t="s">
        <v>147</v>
      </c>
      <c r="S146" s="91"/>
      <c r="T146" s="87"/>
      <c r="U146" s="102" t="s">
        <v>54</v>
      </c>
      <c r="V146" s="145" t="s">
        <v>417</v>
      </c>
      <c r="W146" s="88"/>
    </row>
    <row r="147" spans="1:23" s="53" customFormat="1" ht="12.75" customHeight="1">
      <c r="A147" s="104"/>
      <c r="B147" s="105"/>
      <c r="C147" s="105"/>
      <c r="D147" s="83"/>
      <c r="E147" s="84" t="s">
        <v>51</v>
      </c>
      <c r="F147" s="93" t="s">
        <v>282</v>
      </c>
      <c r="G147" s="105"/>
      <c r="H147" s="105"/>
      <c r="I147" s="106" t="s">
        <v>53</v>
      </c>
      <c r="J147" s="145" t="s">
        <v>414</v>
      </c>
      <c r="K147" s="107"/>
      <c r="L147" s="108"/>
      <c r="M147" s="104"/>
      <c r="N147" s="105"/>
      <c r="O147" s="105"/>
      <c r="P147" s="83"/>
      <c r="Q147" s="84" t="s">
        <v>51</v>
      </c>
      <c r="R147" s="93" t="s">
        <v>291</v>
      </c>
      <c r="S147" s="105"/>
      <c r="T147" s="105"/>
      <c r="U147" s="106" t="s">
        <v>53</v>
      </c>
      <c r="V147" s="145" t="s">
        <v>418</v>
      </c>
      <c r="W147" s="107"/>
    </row>
    <row r="148" spans="1:23" ht="4.5" customHeight="1">
      <c r="A148" s="109"/>
      <c r="B148" s="110"/>
      <c r="C148" s="111"/>
      <c r="D148" s="112"/>
      <c r="E148" s="113"/>
      <c r="F148" s="114"/>
      <c r="G148" s="115"/>
      <c r="H148" s="115"/>
      <c r="I148" s="111"/>
      <c r="J148" s="110"/>
      <c r="K148" s="116"/>
      <c r="L148" s="117"/>
      <c r="M148" s="109"/>
      <c r="N148" s="110"/>
      <c r="O148" s="111"/>
      <c r="P148" s="112"/>
      <c r="Q148" s="113"/>
      <c r="R148" s="114"/>
      <c r="S148" s="115"/>
      <c r="T148" s="115"/>
      <c r="U148" s="111"/>
      <c r="V148" s="110"/>
      <c r="W148" s="116"/>
    </row>
    <row r="149" spans="1:29" ht="12.75" customHeight="1">
      <c r="A149" s="16"/>
      <c r="B149" s="16" t="s">
        <v>10</v>
      </c>
      <c r="C149" s="17"/>
      <c r="D149" s="18" t="s">
        <v>11</v>
      </c>
      <c r="E149" s="18" t="s">
        <v>12</v>
      </c>
      <c r="F149" s="18" t="s">
        <v>13</v>
      </c>
      <c r="G149" s="19" t="s">
        <v>14</v>
      </c>
      <c r="H149" s="20"/>
      <c r="I149" s="17" t="s">
        <v>15</v>
      </c>
      <c r="J149" s="18" t="s">
        <v>10</v>
      </c>
      <c r="K149" s="16" t="s">
        <v>16</v>
      </c>
      <c r="L149" s="9">
        <v>150</v>
      </c>
      <c r="M149" s="16"/>
      <c r="N149" s="16" t="s">
        <v>10</v>
      </c>
      <c r="O149" s="17"/>
      <c r="P149" s="18" t="s">
        <v>11</v>
      </c>
      <c r="Q149" s="18" t="s">
        <v>12</v>
      </c>
      <c r="R149" s="18" t="s">
        <v>13</v>
      </c>
      <c r="S149" s="19" t="s">
        <v>14</v>
      </c>
      <c r="T149" s="20"/>
      <c r="U149" s="17" t="s">
        <v>15</v>
      </c>
      <c r="V149" s="18" t="s">
        <v>10</v>
      </c>
      <c r="W149" s="31" t="s">
        <v>16</v>
      </c>
      <c r="X149" s="197" t="s">
        <v>62</v>
      </c>
      <c r="Y149" s="198"/>
      <c r="Z149" s="194"/>
      <c r="AA149" s="199" t="s">
        <v>63</v>
      </c>
      <c r="AB149" s="195"/>
      <c r="AC149" s="196"/>
    </row>
    <row r="150" spans="1:29" ht="12.75">
      <c r="A150" s="21" t="s">
        <v>16</v>
      </c>
      <c r="B150" s="21" t="s">
        <v>17</v>
      </c>
      <c r="C150" s="22" t="s">
        <v>18</v>
      </c>
      <c r="D150" s="23" t="s">
        <v>19</v>
      </c>
      <c r="E150" s="23" t="s">
        <v>20</v>
      </c>
      <c r="F150" s="23"/>
      <c r="G150" s="24" t="s">
        <v>18</v>
      </c>
      <c r="H150" s="24" t="s">
        <v>15</v>
      </c>
      <c r="I150" s="22"/>
      <c r="J150" s="21" t="s">
        <v>17</v>
      </c>
      <c r="K150" s="21"/>
      <c r="L150" s="9">
        <v>150</v>
      </c>
      <c r="M150" s="21" t="s">
        <v>16</v>
      </c>
      <c r="N150" s="21" t="s">
        <v>17</v>
      </c>
      <c r="O150" s="22" t="s">
        <v>18</v>
      </c>
      <c r="P150" s="23" t="s">
        <v>19</v>
      </c>
      <c r="Q150" s="23" t="s">
        <v>20</v>
      </c>
      <c r="R150" s="23"/>
      <c r="S150" s="24" t="s">
        <v>18</v>
      </c>
      <c r="T150" s="24" t="s">
        <v>15</v>
      </c>
      <c r="U150" s="22"/>
      <c r="V150" s="21" t="s">
        <v>17</v>
      </c>
      <c r="W150" s="32"/>
      <c r="X150" s="168" t="s">
        <v>61</v>
      </c>
      <c r="Y150" s="193" t="s">
        <v>66</v>
      </c>
      <c r="Z150" s="194"/>
      <c r="AA150" s="168" t="s">
        <v>61</v>
      </c>
      <c r="AB150" s="195" t="s">
        <v>66</v>
      </c>
      <c r="AC150" s="196"/>
    </row>
    <row r="151" spans="1:29" ht="16.5" customHeight="1">
      <c r="A151" s="172">
        <v>-0.25</v>
      </c>
      <c r="B151" s="171">
        <v>1</v>
      </c>
      <c r="C151" s="173">
        <v>3</v>
      </c>
      <c r="D151" s="57" t="s">
        <v>98</v>
      </c>
      <c r="E151" s="174" t="s">
        <v>53</v>
      </c>
      <c r="F151" s="175">
        <v>9</v>
      </c>
      <c r="G151" s="176"/>
      <c r="H151" s="176">
        <v>150</v>
      </c>
      <c r="I151" s="177">
        <v>6</v>
      </c>
      <c r="J151" s="178">
        <v>3</v>
      </c>
      <c r="K151" s="26">
        <v>0.25</v>
      </c>
      <c r="L151" s="9"/>
      <c r="M151" s="181">
        <v>-6.25</v>
      </c>
      <c r="N151" s="182">
        <v>0</v>
      </c>
      <c r="O151" s="173">
        <v>3</v>
      </c>
      <c r="P151" s="179" t="s">
        <v>100</v>
      </c>
      <c r="Q151" s="174" t="s">
        <v>54</v>
      </c>
      <c r="R151" s="175">
        <v>10</v>
      </c>
      <c r="S151" s="176"/>
      <c r="T151" s="176">
        <v>590</v>
      </c>
      <c r="U151" s="173">
        <v>6</v>
      </c>
      <c r="V151" s="183">
        <v>4</v>
      </c>
      <c r="W151" s="138">
        <v>6.25</v>
      </c>
      <c r="X151" s="162" t="str">
        <f>C151&amp;"+"&amp;I151</f>
        <v>3+6</v>
      </c>
      <c r="Y151" s="163">
        <f>IF(AND(G151&gt;0,G151&lt;1),2*G151,MATCH(A151,{-40000,-0.4999999999,0.5,40000},1)-1)</f>
        <v>1</v>
      </c>
      <c r="Z151" s="159">
        <f>IF(AND(H151&gt;0,H151&lt;1),2*H151,MATCH(K151,{-40000,-0.4999999999,0.5,40000},1)-1)</f>
        <v>1</v>
      </c>
      <c r="AA151" s="162" t="str">
        <f>O151&amp;"+"&amp;U151</f>
        <v>3+6</v>
      </c>
      <c r="AB151" s="163">
        <f>IF(AND(S151&gt;0,S151&lt;1),2*S151,MATCH(M151,{-40000,-0.4999999999,0.5,40000},1)-1)</f>
        <v>0</v>
      </c>
      <c r="AC151" s="159">
        <f>IF(AND(T151&gt;0,T151&lt;1),2*T151,MATCH(W151,{-40000,-0.4999999999,0.5,40000},1)-1)</f>
        <v>2</v>
      </c>
    </row>
    <row r="152" spans="1:29" ht="16.5" customHeight="1">
      <c r="A152" s="172">
        <v>-0.25</v>
      </c>
      <c r="B152" s="171">
        <v>1</v>
      </c>
      <c r="C152" s="173">
        <v>4</v>
      </c>
      <c r="D152" s="57" t="s">
        <v>98</v>
      </c>
      <c r="E152" s="174" t="s">
        <v>53</v>
      </c>
      <c r="F152" s="175">
        <v>9</v>
      </c>
      <c r="G152" s="176"/>
      <c r="H152" s="176">
        <v>150</v>
      </c>
      <c r="I152" s="177">
        <v>1</v>
      </c>
      <c r="J152" s="178">
        <v>3</v>
      </c>
      <c r="K152" s="26">
        <v>0.25</v>
      </c>
      <c r="L152" s="9"/>
      <c r="M152" s="181">
        <v>-2.25</v>
      </c>
      <c r="N152" s="182">
        <v>2</v>
      </c>
      <c r="O152" s="173">
        <v>4</v>
      </c>
      <c r="P152" s="179" t="s">
        <v>87</v>
      </c>
      <c r="Q152" s="174" t="s">
        <v>54</v>
      </c>
      <c r="R152" s="175">
        <v>10</v>
      </c>
      <c r="S152" s="176"/>
      <c r="T152" s="176">
        <v>420</v>
      </c>
      <c r="U152" s="173">
        <v>1</v>
      </c>
      <c r="V152" s="183">
        <v>2</v>
      </c>
      <c r="W152" s="138">
        <v>2.25</v>
      </c>
      <c r="X152" s="164" t="str">
        <f>C152&amp;"+"&amp;I152</f>
        <v>4+1</v>
      </c>
      <c r="Y152" s="165">
        <f>IF(AND(G152&gt;0,G152&lt;1),2*G152,MATCH(A152,{-40000,-0.4999999999,0.5,40000},1)-1)</f>
        <v>1</v>
      </c>
      <c r="Z152" s="160">
        <f>IF(AND(H152&gt;0,H152&lt;1),2*H152,MATCH(K152,{-40000,-0.4999999999,0.5,40000},1)-1)</f>
        <v>1</v>
      </c>
      <c r="AA152" s="164" t="str">
        <f>O152&amp;"+"&amp;U152</f>
        <v>4+1</v>
      </c>
      <c r="AB152" s="165">
        <f>IF(AND(S152&gt;0,S152&lt;1),2*S152,MATCH(M152,{-40000,-0.4999999999,0.5,40000},1)-1)</f>
        <v>0</v>
      </c>
      <c r="AC152" s="160">
        <f>IF(AND(T152&gt;0,T152&lt;1),2*T152,MATCH(W152,{-40000,-0.4999999999,0.5,40000},1)-1)</f>
        <v>2</v>
      </c>
    </row>
    <row r="153" spans="1:29" ht="16.5" customHeight="1">
      <c r="A153" s="172">
        <v>0.75</v>
      </c>
      <c r="B153" s="171">
        <v>4</v>
      </c>
      <c r="C153" s="173">
        <v>5</v>
      </c>
      <c r="D153" s="139" t="s">
        <v>99</v>
      </c>
      <c r="E153" s="174" t="s">
        <v>53</v>
      </c>
      <c r="F153" s="180">
        <v>8</v>
      </c>
      <c r="G153" s="176"/>
      <c r="H153" s="176">
        <v>120</v>
      </c>
      <c r="I153" s="177">
        <v>2</v>
      </c>
      <c r="J153" s="178">
        <v>0</v>
      </c>
      <c r="K153" s="26">
        <v>-0.75</v>
      </c>
      <c r="L153" s="9"/>
      <c r="M153" s="181">
        <v>10.75</v>
      </c>
      <c r="N153" s="182">
        <v>4</v>
      </c>
      <c r="O153" s="173">
        <v>5</v>
      </c>
      <c r="P153" s="179" t="s">
        <v>101</v>
      </c>
      <c r="Q153" s="174" t="s">
        <v>46</v>
      </c>
      <c r="R153" s="180">
        <v>10</v>
      </c>
      <c r="S153" s="176">
        <v>590</v>
      </c>
      <c r="T153" s="176"/>
      <c r="U153" s="173">
        <v>2</v>
      </c>
      <c r="V153" s="183">
        <v>0</v>
      </c>
      <c r="W153" s="138">
        <v>-10.75</v>
      </c>
      <c r="X153" s="166" t="str">
        <f>C153&amp;"+"&amp;I153</f>
        <v>5+2</v>
      </c>
      <c r="Y153" s="167">
        <f>IF(AND(G153&gt;0,G153&lt;1),2*G153,MATCH(A153,{-40000,-0.4999999999,0.5,40000},1)-1)</f>
        <v>2</v>
      </c>
      <c r="Z153" s="161">
        <f>IF(AND(H153&gt;0,H153&lt;1),2*H153,MATCH(K153,{-40000,-0.4999999999,0.5,40000},1)-1)</f>
        <v>0</v>
      </c>
      <c r="AA153" s="166" t="str">
        <f>O153&amp;"+"&amp;U153</f>
        <v>5+2</v>
      </c>
      <c r="AB153" s="167">
        <f>IF(AND(S153&gt;0,S153&lt;1),2*S153,MATCH(M153,{-40000,-0.4999999999,0.5,40000},1)-1)</f>
        <v>2</v>
      </c>
      <c r="AC153" s="161">
        <f>IF(AND(T153&gt;0,T153&lt;1),2*T153,MATCH(W153,{-40000,-0.4999999999,0.5,40000},1)-1)</f>
        <v>0</v>
      </c>
    </row>
    <row r="154" spans="1:23" s="54" customFormat="1" ht="30" customHeight="1">
      <c r="A154" s="10"/>
      <c r="B154" s="10"/>
      <c r="C154" s="27"/>
      <c r="D154" s="10"/>
      <c r="E154" s="10"/>
      <c r="F154" s="10"/>
      <c r="G154" s="10"/>
      <c r="H154" s="10"/>
      <c r="I154" s="27"/>
      <c r="J154" s="10"/>
      <c r="K154" s="10"/>
      <c r="L154" s="15"/>
      <c r="M154" s="10"/>
      <c r="N154" s="10"/>
      <c r="O154" s="27"/>
      <c r="P154" s="10"/>
      <c r="Q154" s="10"/>
      <c r="R154" s="10"/>
      <c r="S154" s="10"/>
      <c r="T154" s="10"/>
      <c r="U154" s="27"/>
      <c r="V154" s="10"/>
      <c r="W154" s="10"/>
    </row>
    <row r="155" spans="1:23" s="54" customFormat="1" ht="15">
      <c r="A155" s="2"/>
      <c r="B155" s="3" t="s">
        <v>2</v>
      </c>
      <c r="C155" s="4"/>
      <c r="D155" s="3"/>
      <c r="E155" s="5" t="s">
        <v>36</v>
      </c>
      <c r="F155" s="1"/>
      <c r="G155" s="6" t="s">
        <v>4</v>
      </c>
      <c r="H155" s="6"/>
      <c r="I155" s="7" t="s">
        <v>22</v>
      </c>
      <c r="J155" s="7"/>
      <c r="K155" s="8"/>
      <c r="L155" s="9">
        <v>150</v>
      </c>
      <c r="M155" s="2"/>
      <c r="N155" s="3" t="s">
        <v>2</v>
      </c>
      <c r="O155" s="4"/>
      <c r="P155" s="3"/>
      <c r="Q155" s="5" t="s">
        <v>37</v>
      </c>
      <c r="R155" s="1"/>
      <c r="S155" s="6" t="s">
        <v>4</v>
      </c>
      <c r="T155" s="6"/>
      <c r="U155" s="7" t="s">
        <v>1</v>
      </c>
      <c r="V155" s="7"/>
      <c r="W155" s="8"/>
    </row>
    <row r="156" spans="1:23" s="54" customFormat="1" ht="12.75">
      <c r="A156" s="11"/>
      <c r="B156" s="11"/>
      <c r="C156" s="12"/>
      <c r="D156" s="13"/>
      <c r="E156" s="13"/>
      <c r="F156" s="13"/>
      <c r="G156" s="14" t="s">
        <v>7</v>
      </c>
      <c r="H156" s="14"/>
      <c r="I156" s="7" t="s">
        <v>9</v>
      </c>
      <c r="J156" s="7"/>
      <c r="K156" s="8"/>
      <c r="L156" s="9">
        <v>150</v>
      </c>
      <c r="M156" s="11"/>
      <c r="N156" s="11"/>
      <c r="O156" s="12"/>
      <c r="P156" s="13"/>
      <c r="Q156" s="13"/>
      <c r="R156" s="13"/>
      <c r="S156" s="14" t="s">
        <v>7</v>
      </c>
      <c r="T156" s="14"/>
      <c r="U156" s="7" t="s">
        <v>24</v>
      </c>
      <c r="V156" s="7"/>
      <c r="W156" s="8"/>
    </row>
    <row r="157" spans="1:23" s="54" customFormat="1" ht="4.5" customHeight="1">
      <c r="A157" s="72"/>
      <c r="B157" s="73"/>
      <c r="C157" s="74"/>
      <c r="D157" s="75"/>
      <c r="E157" s="76"/>
      <c r="F157" s="77"/>
      <c r="G157" s="78"/>
      <c r="H157" s="78"/>
      <c r="I157" s="74"/>
      <c r="J157" s="73"/>
      <c r="K157" s="79"/>
      <c r="L157" s="67"/>
      <c r="M157" s="72"/>
      <c r="N157" s="73"/>
      <c r="O157" s="74"/>
      <c r="P157" s="75"/>
      <c r="Q157" s="76"/>
      <c r="R157" s="77"/>
      <c r="S157" s="78"/>
      <c r="T157" s="78"/>
      <c r="U157" s="74"/>
      <c r="V157" s="73"/>
      <c r="W157" s="79"/>
    </row>
    <row r="158" spans="1:23" s="53" customFormat="1" ht="12.75" customHeight="1">
      <c r="A158" s="80"/>
      <c r="B158" s="81"/>
      <c r="C158" s="82"/>
      <c r="D158" s="83"/>
      <c r="E158" s="84" t="s">
        <v>48</v>
      </c>
      <c r="F158" s="85" t="s">
        <v>295</v>
      </c>
      <c r="G158" s="86"/>
      <c r="H158" s="87"/>
      <c r="I158" s="146"/>
      <c r="J158" s="147"/>
      <c r="K158" s="148"/>
      <c r="L158" s="89"/>
      <c r="M158" s="80"/>
      <c r="N158" s="81"/>
      <c r="O158" s="82"/>
      <c r="P158" s="83"/>
      <c r="Q158" s="84" t="s">
        <v>48</v>
      </c>
      <c r="R158" s="85" t="s">
        <v>309</v>
      </c>
      <c r="S158" s="86"/>
      <c r="T158" s="87"/>
      <c r="U158" s="146"/>
      <c r="V158" s="147"/>
      <c r="W158" s="148"/>
    </row>
    <row r="159" spans="1:23" s="53" customFormat="1" ht="12.75" customHeight="1">
      <c r="A159" s="80"/>
      <c r="B159" s="81"/>
      <c r="C159" s="82"/>
      <c r="D159" s="83"/>
      <c r="E159" s="90" t="s">
        <v>49</v>
      </c>
      <c r="F159" s="85" t="s">
        <v>296</v>
      </c>
      <c r="G159" s="91"/>
      <c r="H159" s="87"/>
      <c r="I159" s="149"/>
      <c r="J159" s="150" t="s">
        <v>72</v>
      </c>
      <c r="K159" s="151"/>
      <c r="L159" s="89"/>
      <c r="M159" s="80"/>
      <c r="N159" s="81"/>
      <c r="O159" s="82"/>
      <c r="P159" s="83"/>
      <c r="Q159" s="90" t="s">
        <v>49</v>
      </c>
      <c r="R159" s="85" t="s">
        <v>310</v>
      </c>
      <c r="S159" s="91"/>
      <c r="T159" s="87"/>
      <c r="U159" s="149"/>
      <c r="V159" s="150">
        <f>IF(R158&amp;R159&amp;R160&amp;R161="","",(LEN(R158&amp;R159&amp;R160&amp;R161)-LEN(SUBSTITUTE(R158&amp;R159&amp;R160&amp;R161,"Т","")))*4+(LEN(R158&amp;R159&amp;R160&amp;R161)-LEN(SUBSTITUTE(R158&amp;R159&amp;R160&amp;R161,"К","")))*3+(LEN(R158&amp;R159&amp;R160&amp;R161)-LEN(SUBSTITUTE(R158&amp;R159&amp;R160&amp;R161,"Д","")))*2+(LEN(R158&amp;R159&amp;R160&amp;R161)-LEN(SUBSTITUTE(R158&amp;R159&amp;R160&amp;R161,"В","")))+0.1)</f>
        <v>12.1</v>
      </c>
      <c r="W159" s="151"/>
    </row>
    <row r="160" spans="1:23" s="53" customFormat="1" ht="12.75" customHeight="1">
      <c r="A160" s="80"/>
      <c r="B160" s="81"/>
      <c r="C160" s="82"/>
      <c r="D160" s="83"/>
      <c r="E160" s="90" t="s">
        <v>50</v>
      </c>
      <c r="F160" s="85" t="s">
        <v>297</v>
      </c>
      <c r="G160" s="86"/>
      <c r="H160" s="87"/>
      <c r="I160" s="152" t="s">
        <v>72</v>
      </c>
      <c r="J160" s="150" t="s">
        <v>72</v>
      </c>
      <c r="K160" s="153" t="s">
        <v>72</v>
      </c>
      <c r="L160" s="89"/>
      <c r="M160" s="80"/>
      <c r="N160" s="81"/>
      <c r="O160" s="82"/>
      <c r="P160" s="83"/>
      <c r="Q160" s="90" t="s">
        <v>50</v>
      </c>
      <c r="R160" s="85" t="s">
        <v>311</v>
      </c>
      <c r="S160" s="86"/>
      <c r="T160" s="87"/>
      <c r="U160" s="152" t="s">
        <v>72</v>
      </c>
      <c r="V160" s="150" t="str">
        <f>IF(V159="","","+")</f>
        <v>+</v>
      </c>
      <c r="W160" s="153">
        <f>IF(V159="","",(LEN(T162&amp;T163&amp;T164&amp;T165)-LEN(SUBSTITUTE(T162&amp;T163&amp;T164&amp;T165,"Т","")))*4+(LEN(T162&amp;T163&amp;T164&amp;T165)-LEN(SUBSTITUTE(T162&amp;T163&amp;T164&amp;T165,"К","")))*3+(LEN(T162&amp;T163&amp;T164&amp;T165)-LEN(SUBSTITUTE(T162&amp;T163&amp;T164&amp;T165,"Д","")))*2+(LEN(T162&amp;T163&amp;T164&amp;T165)-LEN(SUBSTITUTE(T162&amp;T163&amp;T164&amp;T165,"В","")))+0.1)</f>
        <v>9.1</v>
      </c>
    </row>
    <row r="161" spans="1:23" s="53" customFormat="1" ht="12.75" customHeight="1">
      <c r="A161" s="80"/>
      <c r="B161" s="81"/>
      <c r="C161" s="82"/>
      <c r="D161" s="83"/>
      <c r="E161" s="84" t="s">
        <v>51</v>
      </c>
      <c r="F161" s="85" t="s">
        <v>298</v>
      </c>
      <c r="G161" s="86"/>
      <c r="H161" s="87"/>
      <c r="I161" s="149"/>
      <c r="J161" s="150" t="s">
        <v>72</v>
      </c>
      <c r="K161" s="151"/>
      <c r="L161" s="89"/>
      <c r="M161" s="80"/>
      <c r="N161" s="81"/>
      <c r="O161" s="82"/>
      <c r="P161" s="83"/>
      <c r="Q161" s="84" t="s">
        <v>51</v>
      </c>
      <c r="R161" s="85" t="s">
        <v>312</v>
      </c>
      <c r="S161" s="86"/>
      <c r="T161" s="87"/>
      <c r="U161" s="149"/>
      <c r="V161" s="150">
        <f>IF(V159="","",(LEN(R166&amp;R167&amp;R168&amp;R169)-LEN(SUBSTITUTE(R166&amp;R167&amp;R168&amp;R169,"Т","")))*4+(LEN(R166&amp;R167&amp;R168&amp;R169)-LEN(SUBSTITUTE(R166&amp;R167&amp;R168&amp;R169,"К","")))*3+(LEN(R166&amp;R167&amp;R168&amp;R169)-LEN(SUBSTITUTE(R166&amp;R167&amp;R168&amp;R169,"Д","")))*2+(LEN(R166&amp;R167&amp;R168&amp;R169)-LEN(SUBSTITUTE(R166&amp;R167&amp;R168&amp;R169,"В","")))+0.1)</f>
        <v>11.1</v>
      </c>
      <c r="W161" s="151"/>
    </row>
    <row r="162" spans="1:23" s="53" customFormat="1" ht="12.75" customHeight="1">
      <c r="A162" s="92" t="s">
        <v>48</v>
      </c>
      <c r="B162" s="93" t="s">
        <v>305</v>
      </c>
      <c r="C162" s="82"/>
      <c r="D162" s="83"/>
      <c r="E162" s="94"/>
      <c r="F162" s="86"/>
      <c r="G162" s="84" t="s">
        <v>48</v>
      </c>
      <c r="H162" s="95" t="s">
        <v>249</v>
      </c>
      <c r="I162" s="86"/>
      <c r="J162" s="91"/>
      <c r="K162" s="88"/>
      <c r="L162" s="89"/>
      <c r="M162" s="92" t="s">
        <v>48</v>
      </c>
      <c r="N162" s="93" t="s">
        <v>318</v>
      </c>
      <c r="O162" s="82"/>
      <c r="P162" s="83"/>
      <c r="Q162" s="94"/>
      <c r="R162" s="86"/>
      <c r="S162" s="84" t="s">
        <v>48</v>
      </c>
      <c r="T162" s="95" t="s">
        <v>313</v>
      </c>
      <c r="U162" s="86"/>
      <c r="V162" s="91"/>
      <c r="W162" s="88"/>
    </row>
    <row r="163" spans="1:23" s="53" customFormat="1" ht="12.75" customHeight="1">
      <c r="A163" s="96" t="s">
        <v>49</v>
      </c>
      <c r="B163" s="93" t="s">
        <v>306</v>
      </c>
      <c r="C163" s="97"/>
      <c r="D163" s="83"/>
      <c r="E163" s="94"/>
      <c r="F163" s="98"/>
      <c r="G163" s="90" t="s">
        <v>49</v>
      </c>
      <c r="H163" s="95" t="s">
        <v>299</v>
      </c>
      <c r="I163" s="86"/>
      <c r="J163" s="91"/>
      <c r="K163" s="88"/>
      <c r="L163" s="89"/>
      <c r="M163" s="96" t="s">
        <v>49</v>
      </c>
      <c r="N163" s="93" t="s">
        <v>319</v>
      </c>
      <c r="O163" s="97"/>
      <c r="P163" s="83"/>
      <c r="Q163" s="94"/>
      <c r="R163" s="98"/>
      <c r="S163" s="90" t="s">
        <v>49</v>
      </c>
      <c r="T163" s="95" t="s">
        <v>314</v>
      </c>
      <c r="U163" s="86"/>
      <c r="V163" s="91"/>
      <c r="W163" s="88"/>
    </row>
    <row r="164" spans="1:23" s="53" customFormat="1" ht="12.75" customHeight="1">
      <c r="A164" s="96" t="s">
        <v>50</v>
      </c>
      <c r="B164" s="93" t="s">
        <v>307</v>
      </c>
      <c r="C164" s="82"/>
      <c r="D164" s="83"/>
      <c r="E164" s="94"/>
      <c r="F164" s="98"/>
      <c r="G164" s="90" t="s">
        <v>50</v>
      </c>
      <c r="H164" s="95" t="s">
        <v>300</v>
      </c>
      <c r="I164" s="86"/>
      <c r="J164" s="86"/>
      <c r="K164" s="88"/>
      <c r="L164" s="89"/>
      <c r="M164" s="96" t="s">
        <v>50</v>
      </c>
      <c r="N164" s="93" t="s">
        <v>320</v>
      </c>
      <c r="O164" s="82"/>
      <c r="P164" s="83"/>
      <c r="Q164" s="94"/>
      <c r="R164" s="98"/>
      <c r="S164" s="90" t="s">
        <v>50</v>
      </c>
      <c r="T164" s="95" t="s">
        <v>315</v>
      </c>
      <c r="U164" s="86"/>
      <c r="V164" s="86"/>
      <c r="W164" s="88"/>
    </row>
    <row r="165" spans="1:23" s="53" customFormat="1" ht="12.75" customHeight="1">
      <c r="A165" s="92" t="s">
        <v>51</v>
      </c>
      <c r="B165" s="93" t="s">
        <v>308</v>
      </c>
      <c r="C165" s="97"/>
      <c r="D165" s="83"/>
      <c r="E165" s="94"/>
      <c r="F165" s="86"/>
      <c r="G165" s="84" t="s">
        <v>51</v>
      </c>
      <c r="H165" s="95" t="s">
        <v>131</v>
      </c>
      <c r="I165" s="86"/>
      <c r="J165" s="99" t="s">
        <v>55</v>
      </c>
      <c r="K165" s="88"/>
      <c r="L165" s="89"/>
      <c r="M165" s="92" t="s">
        <v>51</v>
      </c>
      <c r="N165" s="93" t="s">
        <v>321</v>
      </c>
      <c r="O165" s="97"/>
      <c r="P165" s="83"/>
      <c r="Q165" s="94"/>
      <c r="R165" s="86"/>
      <c r="S165" s="84" t="s">
        <v>51</v>
      </c>
      <c r="T165" s="95" t="s">
        <v>119</v>
      </c>
      <c r="U165" s="86"/>
      <c r="V165" s="99" t="s">
        <v>55</v>
      </c>
      <c r="W165" s="88"/>
    </row>
    <row r="166" spans="1:23" s="53" customFormat="1" ht="12.75" customHeight="1">
      <c r="A166" s="100"/>
      <c r="B166" s="97"/>
      <c r="C166" s="97"/>
      <c r="D166" s="83"/>
      <c r="E166" s="84" t="s">
        <v>48</v>
      </c>
      <c r="F166" s="85" t="s">
        <v>301</v>
      </c>
      <c r="G166" s="86"/>
      <c r="H166" s="101"/>
      <c r="I166" s="102" t="s">
        <v>52</v>
      </c>
      <c r="J166" s="144" t="s">
        <v>420</v>
      </c>
      <c r="K166" s="88"/>
      <c r="L166" s="89"/>
      <c r="M166" s="100"/>
      <c r="N166" s="97"/>
      <c r="O166" s="97"/>
      <c r="P166" s="83"/>
      <c r="Q166" s="84" t="s">
        <v>48</v>
      </c>
      <c r="R166" s="85" t="s">
        <v>264</v>
      </c>
      <c r="S166" s="86"/>
      <c r="T166" s="101"/>
      <c r="U166" s="102" t="s">
        <v>52</v>
      </c>
      <c r="V166" s="144" t="s">
        <v>423</v>
      </c>
      <c r="W166" s="88"/>
    </row>
    <row r="167" spans="1:23" s="53" customFormat="1" ht="12.75" customHeight="1">
      <c r="A167" s="80"/>
      <c r="B167" s="103" t="s">
        <v>56</v>
      </c>
      <c r="C167" s="82"/>
      <c r="D167" s="83"/>
      <c r="E167" s="90" t="s">
        <v>49</v>
      </c>
      <c r="F167" s="200" t="s">
        <v>302</v>
      </c>
      <c r="G167" s="86"/>
      <c r="H167" s="87"/>
      <c r="I167" s="102" t="s">
        <v>46</v>
      </c>
      <c r="J167" s="145" t="s">
        <v>420</v>
      </c>
      <c r="K167" s="88"/>
      <c r="L167" s="89"/>
      <c r="M167" s="80"/>
      <c r="N167" s="103" t="s">
        <v>56</v>
      </c>
      <c r="O167" s="82"/>
      <c r="P167" s="83"/>
      <c r="Q167" s="90" t="s">
        <v>49</v>
      </c>
      <c r="R167" s="85" t="s">
        <v>292</v>
      </c>
      <c r="S167" s="86"/>
      <c r="T167" s="87"/>
      <c r="U167" s="102" t="s">
        <v>46</v>
      </c>
      <c r="V167" s="145" t="s">
        <v>423</v>
      </c>
      <c r="W167" s="88"/>
    </row>
    <row r="168" spans="1:23" s="53" customFormat="1" ht="12.75" customHeight="1">
      <c r="A168" s="80"/>
      <c r="B168" s="103" t="s">
        <v>422</v>
      </c>
      <c r="C168" s="82"/>
      <c r="D168" s="83"/>
      <c r="E168" s="90" t="s">
        <v>50</v>
      </c>
      <c r="F168" s="85" t="s">
        <v>303</v>
      </c>
      <c r="G168" s="91"/>
      <c r="H168" s="87"/>
      <c r="I168" s="102" t="s">
        <v>54</v>
      </c>
      <c r="J168" s="145" t="s">
        <v>421</v>
      </c>
      <c r="K168" s="88"/>
      <c r="L168" s="89"/>
      <c r="M168" s="80"/>
      <c r="N168" s="103" t="s">
        <v>425</v>
      </c>
      <c r="O168" s="82"/>
      <c r="P168" s="83"/>
      <c r="Q168" s="90" t="s">
        <v>50</v>
      </c>
      <c r="R168" s="85" t="s">
        <v>316</v>
      </c>
      <c r="S168" s="91"/>
      <c r="T168" s="87"/>
      <c r="U168" s="102" t="s">
        <v>54</v>
      </c>
      <c r="V168" s="145" t="s">
        <v>424</v>
      </c>
      <c r="W168" s="88"/>
    </row>
    <row r="169" spans="1:23" s="53" customFormat="1" ht="12.75" customHeight="1">
      <c r="A169" s="104"/>
      <c r="B169" s="105"/>
      <c r="C169" s="105"/>
      <c r="D169" s="83"/>
      <c r="E169" s="84" t="s">
        <v>51</v>
      </c>
      <c r="F169" s="93" t="s">
        <v>304</v>
      </c>
      <c r="G169" s="105"/>
      <c r="H169" s="105"/>
      <c r="I169" s="106" t="s">
        <v>53</v>
      </c>
      <c r="J169" s="145" t="s">
        <v>421</v>
      </c>
      <c r="K169" s="107"/>
      <c r="L169" s="108"/>
      <c r="M169" s="104"/>
      <c r="N169" s="105"/>
      <c r="O169" s="105"/>
      <c r="P169" s="83"/>
      <c r="Q169" s="84" t="s">
        <v>51</v>
      </c>
      <c r="R169" s="93" t="s">
        <v>317</v>
      </c>
      <c r="S169" s="105"/>
      <c r="T169" s="105"/>
      <c r="U169" s="106" t="s">
        <v>53</v>
      </c>
      <c r="V169" s="145" t="s">
        <v>424</v>
      </c>
      <c r="W169" s="107"/>
    </row>
    <row r="170" spans="1:23" ht="4.5" customHeight="1">
      <c r="A170" s="109"/>
      <c r="B170" s="110"/>
      <c r="C170" s="111"/>
      <c r="D170" s="112"/>
      <c r="E170" s="113"/>
      <c r="F170" s="114"/>
      <c r="G170" s="115"/>
      <c r="H170" s="115"/>
      <c r="I170" s="111"/>
      <c r="J170" s="110"/>
      <c r="K170" s="116"/>
      <c r="L170" s="117"/>
      <c r="M170" s="109"/>
      <c r="N170" s="110"/>
      <c r="O170" s="111"/>
      <c r="P170" s="112"/>
      <c r="Q170" s="113"/>
      <c r="R170" s="114"/>
      <c r="S170" s="115"/>
      <c r="T170" s="115"/>
      <c r="U170" s="111"/>
      <c r="V170" s="110"/>
      <c r="W170" s="116"/>
    </row>
    <row r="171" spans="1:29" ht="12.75" customHeight="1">
      <c r="A171" s="16"/>
      <c r="B171" s="16" t="s">
        <v>10</v>
      </c>
      <c r="C171" s="17"/>
      <c r="D171" s="18" t="s">
        <v>11</v>
      </c>
      <c r="E171" s="18" t="s">
        <v>12</v>
      </c>
      <c r="F171" s="18" t="s">
        <v>13</v>
      </c>
      <c r="G171" s="19" t="s">
        <v>14</v>
      </c>
      <c r="H171" s="20"/>
      <c r="I171" s="17" t="s">
        <v>15</v>
      </c>
      <c r="J171" s="18" t="s">
        <v>10</v>
      </c>
      <c r="K171" s="16" t="s">
        <v>16</v>
      </c>
      <c r="L171" s="9">
        <v>150</v>
      </c>
      <c r="M171" s="16"/>
      <c r="N171" s="16" t="s">
        <v>10</v>
      </c>
      <c r="O171" s="17"/>
      <c r="P171" s="18" t="s">
        <v>11</v>
      </c>
      <c r="Q171" s="18" t="s">
        <v>12</v>
      </c>
      <c r="R171" s="18" t="s">
        <v>13</v>
      </c>
      <c r="S171" s="19" t="s">
        <v>14</v>
      </c>
      <c r="T171" s="20"/>
      <c r="U171" s="17" t="s">
        <v>15</v>
      </c>
      <c r="V171" s="18" t="s">
        <v>10</v>
      </c>
      <c r="W171" s="31" t="s">
        <v>16</v>
      </c>
      <c r="X171" s="197" t="s">
        <v>62</v>
      </c>
      <c r="Y171" s="198"/>
      <c r="Z171" s="194"/>
      <c r="AA171" s="199" t="s">
        <v>63</v>
      </c>
      <c r="AB171" s="195"/>
      <c r="AC171" s="196"/>
    </row>
    <row r="172" spans="1:29" ht="12.75">
      <c r="A172" s="21" t="s">
        <v>16</v>
      </c>
      <c r="B172" s="21" t="s">
        <v>17</v>
      </c>
      <c r="C172" s="22" t="s">
        <v>18</v>
      </c>
      <c r="D172" s="23" t="s">
        <v>19</v>
      </c>
      <c r="E172" s="23" t="s">
        <v>20</v>
      </c>
      <c r="F172" s="23"/>
      <c r="G172" s="24" t="s">
        <v>18</v>
      </c>
      <c r="H172" s="24" t="s">
        <v>15</v>
      </c>
      <c r="I172" s="22"/>
      <c r="J172" s="21" t="s">
        <v>17</v>
      </c>
      <c r="K172" s="21"/>
      <c r="L172" s="9">
        <v>150</v>
      </c>
      <c r="M172" s="21" t="s">
        <v>16</v>
      </c>
      <c r="N172" s="21" t="s">
        <v>17</v>
      </c>
      <c r="O172" s="22" t="s">
        <v>18</v>
      </c>
      <c r="P172" s="23" t="s">
        <v>19</v>
      </c>
      <c r="Q172" s="23" t="s">
        <v>20</v>
      </c>
      <c r="R172" s="23"/>
      <c r="S172" s="24" t="s">
        <v>18</v>
      </c>
      <c r="T172" s="24" t="s">
        <v>15</v>
      </c>
      <c r="U172" s="22"/>
      <c r="V172" s="21" t="s">
        <v>17</v>
      </c>
      <c r="W172" s="32"/>
      <c r="X172" s="168" t="s">
        <v>61</v>
      </c>
      <c r="Y172" s="193" t="s">
        <v>66</v>
      </c>
      <c r="Z172" s="194"/>
      <c r="AA172" s="168" t="s">
        <v>61</v>
      </c>
      <c r="AB172" s="195" t="s">
        <v>66</v>
      </c>
      <c r="AC172" s="196"/>
    </row>
    <row r="173" spans="1:29" ht="16.5" customHeight="1">
      <c r="A173" s="172">
        <v>-5.75</v>
      </c>
      <c r="B173" s="171">
        <v>0</v>
      </c>
      <c r="C173" s="173">
        <v>2</v>
      </c>
      <c r="D173" s="179" t="s">
        <v>89</v>
      </c>
      <c r="E173" s="174" t="s">
        <v>53</v>
      </c>
      <c r="F173" s="175">
        <v>11</v>
      </c>
      <c r="G173" s="176"/>
      <c r="H173" s="176">
        <v>450</v>
      </c>
      <c r="I173" s="177">
        <v>4</v>
      </c>
      <c r="J173" s="178">
        <v>4</v>
      </c>
      <c r="K173" s="26">
        <v>5.75</v>
      </c>
      <c r="L173" s="9"/>
      <c r="M173" s="181">
        <v>-5</v>
      </c>
      <c r="N173" s="182">
        <v>0</v>
      </c>
      <c r="O173" s="173">
        <v>2</v>
      </c>
      <c r="P173" s="179" t="s">
        <v>87</v>
      </c>
      <c r="Q173" s="174" t="s">
        <v>52</v>
      </c>
      <c r="R173" s="175">
        <v>9</v>
      </c>
      <c r="S173" s="176"/>
      <c r="T173" s="176">
        <v>50</v>
      </c>
      <c r="U173" s="173">
        <v>4</v>
      </c>
      <c r="V173" s="183">
        <v>4</v>
      </c>
      <c r="W173" s="138">
        <v>5</v>
      </c>
      <c r="X173" s="162" t="str">
        <f>C173&amp;"+"&amp;I173</f>
        <v>2+4</v>
      </c>
      <c r="Y173" s="163">
        <f>IF(AND(G173&gt;0,G173&lt;1),2*G173,MATCH(A173,{-40000,-0.4999999999,0.5,40000},1)-1)</f>
        <v>0</v>
      </c>
      <c r="Z173" s="159">
        <f>IF(AND(H173&gt;0,H173&lt;1),2*H173,MATCH(K173,{-40000,-0.4999999999,0.5,40000},1)-1)</f>
        <v>2</v>
      </c>
      <c r="AA173" s="162" t="str">
        <f>O173&amp;"+"&amp;U173</f>
        <v>2+4</v>
      </c>
      <c r="AB173" s="163">
        <f>IF(AND(S173&gt;0,S173&lt;1),2*S173,MATCH(M173,{-40000,-0.4999999999,0.5,40000},1)-1)</f>
        <v>0</v>
      </c>
      <c r="AC173" s="159">
        <f>IF(AND(T173&gt;0,T173&lt;1),2*T173,MATCH(W173,{-40000,-0.4999999999,0.5,40000},1)-1)</f>
        <v>2</v>
      </c>
    </row>
    <row r="174" spans="1:29" ht="16.5" customHeight="1">
      <c r="A174" s="172">
        <v>0</v>
      </c>
      <c r="B174" s="171">
        <v>2</v>
      </c>
      <c r="C174" s="173">
        <v>1</v>
      </c>
      <c r="D174" s="179" t="s">
        <v>97</v>
      </c>
      <c r="E174" s="174" t="s">
        <v>53</v>
      </c>
      <c r="F174" s="175">
        <v>11</v>
      </c>
      <c r="G174" s="176"/>
      <c r="H174" s="176">
        <v>200</v>
      </c>
      <c r="I174" s="177">
        <v>6</v>
      </c>
      <c r="J174" s="178">
        <v>2</v>
      </c>
      <c r="K174" s="26">
        <v>0</v>
      </c>
      <c r="L174" s="9"/>
      <c r="M174" s="181">
        <v>5.5</v>
      </c>
      <c r="N174" s="182">
        <v>4</v>
      </c>
      <c r="O174" s="173">
        <v>1</v>
      </c>
      <c r="P174" s="57" t="s">
        <v>88</v>
      </c>
      <c r="Q174" s="174" t="s">
        <v>46</v>
      </c>
      <c r="R174" s="175">
        <v>9</v>
      </c>
      <c r="S174" s="176">
        <v>400</v>
      </c>
      <c r="T174" s="176"/>
      <c r="U174" s="173">
        <v>6</v>
      </c>
      <c r="V174" s="183">
        <v>0</v>
      </c>
      <c r="W174" s="138">
        <v>-5.5</v>
      </c>
      <c r="X174" s="164" t="str">
        <f>C174&amp;"+"&amp;I174</f>
        <v>1+6</v>
      </c>
      <c r="Y174" s="165">
        <f>IF(AND(G174&gt;0,G174&lt;1),2*G174,MATCH(A174,{-40000,-0.4999999999,0.5,40000},1)-1)</f>
        <v>1</v>
      </c>
      <c r="Z174" s="160">
        <f>IF(AND(H174&gt;0,H174&lt;1),2*H174,MATCH(K174,{-40000,-0.4999999999,0.5,40000},1)-1)</f>
        <v>1</v>
      </c>
      <c r="AA174" s="164" t="str">
        <f>O174&amp;"+"&amp;U174</f>
        <v>1+6</v>
      </c>
      <c r="AB174" s="165">
        <f>IF(AND(S174&gt;0,S174&lt;1),2*S174,MATCH(M174,{-40000,-0.4999999999,0.5,40000},1)-1)</f>
        <v>2</v>
      </c>
      <c r="AC174" s="160">
        <f>IF(AND(T174&gt;0,T174&lt;1),2*T174,MATCH(W174,{-40000,-0.4999999999,0.5,40000},1)-1)</f>
        <v>0</v>
      </c>
    </row>
    <row r="175" spans="1:29" ht="16.5" customHeight="1">
      <c r="A175" s="172">
        <v>5.75</v>
      </c>
      <c r="B175" s="171">
        <v>4</v>
      </c>
      <c r="C175" s="173">
        <v>5</v>
      </c>
      <c r="D175" s="179" t="s">
        <v>89</v>
      </c>
      <c r="E175" s="174" t="s">
        <v>54</v>
      </c>
      <c r="F175" s="175">
        <v>9</v>
      </c>
      <c r="G175" s="176">
        <v>50</v>
      </c>
      <c r="H175" s="176"/>
      <c r="I175" s="177">
        <v>3</v>
      </c>
      <c r="J175" s="178">
        <v>0</v>
      </c>
      <c r="K175" s="26">
        <v>-5.75</v>
      </c>
      <c r="L175" s="9"/>
      <c r="M175" s="181">
        <v>-0.25</v>
      </c>
      <c r="N175" s="182">
        <v>2</v>
      </c>
      <c r="O175" s="173">
        <v>5</v>
      </c>
      <c r="P175" s="179" t="s">
        <v>90</v>
      </c>
      <c r="Q175" s="174" t="s">
        <v>52</v>
      </c>
      <c r="R175" s="180">
        <v>9</v>
      </c>
      <c r="S175" s="176">
        <v>140</v>
      </c>
      <c r="T175" s="176"/>
      <c r="U175" s="173">
        <v>3</v>
      </c>
      <c r="V175" s="183">
        <v>2</v>
      </c>
      <c r="W175" s="138">
        <v>0.25</v>
      </c>
      <c r="X175" s="166" t="str">
        <f>C175&amp;"+"&amp;I175</f>
        <v>5+3</v>
      </c>
      <c r="Y175" s="167">
        <f>IF(AND(G175&gt;0,G175&lt;1),2*G175,MATCH(A175,{-40000,-0.4999999999,0.5,40000},1)-1)</f>
        <v>2</v>
      </c>
      <c r="Z175" s="161">
        <f>IF(AND(H175&gt;0,H175&lt;1),2*H175,MATCH(K175,{-40000,-0.4999999999,0.5,40000},1)-1)</f>
        <v>0</v>
      </c>
      <c r="AA175" s="166" t="str">
        <f>O175&amp;"+"&amp;U175</f>
        <v>5+3</v>
      </c>
      <c r="AB175" s="167">
        <f>IF(AND(S175&gt;0,S175&lt;1),2*S175,MATCH(M175,{-40000,-0.4999999999,0.5,40000},1)-1)</f>
        <v>1</v>
      </c>
      <c r="AC175" s="161">
        <f>IF(AND(T175&gt;0,T175&lt;1),2*T175,MATCH(W175,{-40000,-0.4999999999,0.5,40000},1)-1)</f>
        <v>1</v>
      </c>
    </row>
    <row r="176" spans="1:23" s="54" customFormat="1" ht="9.75" customHeight="1">
      <c r="A176" s="118"/>
      <c r="B176" s="119"/>
      <c r="C176" s="120"/>
      <c r="D176" s="121"/>
      <c r="E176" s="122"/>
      <c r="F176" s="123"/>
      <c r="G176" s="124"/>
      <c r="H176" s="124"/>
      <c r="I176" s="120"/>
      <c r="J176" s="119"/>
      <c r="K176" s="118"/>
      <c r="L176" s="67"/>
      <c r="M176" s="118"/>
      <c r="N176" s="119"/>
      <c r="O176" s="120"/>
      <c r="P176" s="121"/>
      <c r="Q176" s="122"/>
      <c r="R176" s="123"/>
      <c r="S176" s="124"/>
      <c r="T176" s="124"/>
      <c r="U176" s="120"/>
      <c r="V176" s="119"/>
      <c r="W176" s="118"/>
    </row>
    <row r="177" spans="1:23" ht="15">
      <c r="A177" s="59"/>
      <c r="B177" s="60" t="s">
        <v>2</v>
      </c>
      <c r="C177" s="61"/>
      <c r="D177" s="60"/>
      <c r="E177" s="62" t="s">
        <v>57</v>
      </c>
      <c r="F177" s="63"/>
      <c r="G177" s="64" t="s">
        <v>4</v>
      </c>
      <c r="H177" s="64"/>
      <c r="I177" s="65" t="s">
        <v>5</v>
      </c>
      <c r="J177" s="65"/>
      <c r="K177" s="66"/>
      <c r="L177" s="67">
        <v>150</v>
      </c>
      <c r="M177" s="59"/>
      <c r="N177" s="60" t="s">
        <v>2</v>
      </c>
      <c r="O177" s="61"/>
      <c r="P177" s="60"/>
      <c r="Q177" s="62" t="s">
        <v>58</v>
      </c>
      <c r="R177" s="63"/>
      <c r="S177" s="64" t="s">
        <v>4</v>
      </c>
      <c r="T177" s="64"/>
      <c r="U177" s="65" t="s">
        <v>0</v>
      </c>
      <c r="V177" s="65"/>
      <c r="W177" s="66"/>
    </row>
    <row r="178" spans="1:23" ht="12.75">
      <c r="A178" s="68"/>
      <c r="B178" s="68"/>
      <c r="C178" s="69"/>
      <c r="D178" s="70"/>
      <c r="E178" s="70"/>
      <c r="F178" s="70"/>
      <c r="G178" s="71" t="s">
        <v>7</v>
      </c>
      <c r="H178" s="71"/>
      <c r="I178" s="65" t="s">
        <v>8</v>
      </c>
      <c r="J178" s="65"/>
      <c r="K178" s="66"/>
      <c r="L178" s="67">
        <v>150</v>
      </c>
      <c r="M178" s="68"/>
      <c r="N178" s="68"/>
      <c r="O178" s="69"/>
      <c r="P178" s="70"/>
      <c r="Q178" s="70"/>
      <c r="R178" s="70"/>
      <c r="S178" s="71" t="s">
        <v>7</v>
      </c>
      <c r="T178" s="71"/>
      <c r="U178" s="65" t="s">
        <v>9</v>
      </c>
      <c r="V178" s="65"/>
      <c r="W178" s="66"/>
    </row>
    <row r="179" spans="1:23" ht="4.5" customHeight="1">
      <c r="A179" s="72"/>
      <c r="B179" s="73"/>
      <c r="C179" s="74"/>
      <c r="D179" s="75"/>
      <c r="E179" s="76"/>
      <c r="F179" s="77"/>
      <c r="G179" s="78"/>
      <c r="H179" s="78"/>
      <c r="I179" s="74"/>
      <c r="J179" s="73"/>
      <c r="K179" s="79"/>
      <c r="L179" s="67"/>
      <c r="M179" s="72"/>
      <c r="N179" s="73"/>
      <c r="O179" s="74"/>
      <c r="P179" s="75"/>
      <c r="Q179" s="76"/>
      <c r="R179" s="77"/>
      <c r="S179" s="78"/>
      <c r="T179" s="78"/>
      <c r="U179" s="74"/>
      <c r="V179" s="73"/>
      <c r="W179" s="79"/>
    </row>
    <row r="180" spans="1:23" s="53" customFormat="1" ht="12.75" customHeight="1">
      <c r="A180" s="80"/>
      <c r="B180" s="81"/>
      <c r="C180" s="82"/>
      <c r="D180" s="83"/>
      <c r="E180" s="84" t="s">
        <v>48</v>
      </c>
      <c r="F180" s="85" t="s">
        <v>322</v>
      </c>
      <c r="G180" s="86"/>
      <c r="H180" s="87"/>
      <c r="I180" s="146"/>
      <c r="J180" s="147"/>
      <c r="K180" s="148"/>
      <c r="L180" s="89"/>
      <c r="M180" s="80"/>
      <c r="N180" s="81"/>
      <c r="O180" s="82"/>
      <c r="P180" s="83"/>
      <c r="Q180" s="84" t="s">
        <v>48</v>
      </c>
      <c r="R180" s="200" t="s">
        <v>226</v>
      </c>
      <c r="S180" s="86"/>
      <c r="T180" s="87"/>
      <c r="U180" s="146"/>
      <c r="V180" s="147"/>
      <c r="W180" s="148"/>
    </row>
    <row r="181" spans="1:23" s="53" customFormat="1" ht="12.75" customHeight="1">
      <c r="A181" s="80"/>
      <c r="B181" s="81"/>
      <c r="C181" s="82"/>
      <c r="D181" s="83"/>
      <c r="E181" s="90" t="s">
        <v>49</v>
      </c>
      <c r="F181" s="200" t="s">
        <v>323</v>
      </c>
      <c r="G181" s="91"/>
      <c r="H181" s="87"/>
      <c r="I181" s="149"/>
      <c r="J181" s="150" t="s">
        <v>72</v>
      </c>
      <c r="K181" s="151"/>
      <c r="L181" s="89"/>
      <c r="M181" s="80"/>
      <c r="N181" s="81"/>
      <c r="O181" s="82"/>
      <c r="P181" s="83"/>
      <c r="Q181" s="90" t="s">
        <v>49</v>
      </c>
      <c r="R181" s="85" t="s">
        <v>334</v>
      </c>
      <c r="S181" s="91"/>
      <c r="T181" s="87"/>
      <c r="U181" s="149"/>
      <c r="V181" s="150">
        <f>IF(R180&amp;R181&amp;R182&amp;R183="","",(LEN(R180&amp;R181&amp;R182&amp;R183)-LEN(SUBSTITUTE(R180&amp;R181&amp;R182&amp;R183,"Т","")))*4+(LEN(R180&amp;R181&amp;R182&amp;R183)-LEN(SUBSTITUTE(R180&amp;R181&amp;R182&amp;R183,"К","")))*3+(LEN(R180&amp;R181&amp;R182&amp;R183)-LEN(SUBSTITUTE(R180&amp;R181&amp;R182&amp;R183,"Д","")))*2+(LEN(R180&amp;R181&amp;R182&amp;R183)-LEN(SUBSTITUTE(R180&amp;R181&amp;R182&amp;R183,"В","")))+0.1)</f>
        <v>9.1</v>
      </c>
      <c r="W181" s="151"/>
    </row>
    <row r="182" spans="1:23" s="53" customFormat="1" ht="12.75" customHeight="1">
      <c r="A182" s="80"/>
      <c r="B182" s="81"/>
      <c r="C182" s="82"/>
      <c r="D182" s="83"/>
      <c r="E182" s="90" t="s">
        <v>50</v>
      </c>
      <c r="F182" s="85" t="s">
        <v>324</v>
      </c>
      <c r="G182" s="86"/>
      <c r="H182" s="87"/>
      <c r="I182" s="152" t="s">
        <v>72</v>
      </c>
      <c r="J182" s="150" t="s">
        <v>72</v>
      </c>
      <c r="K182" s="153" t="s">
        <v>72</v>
      </c>
      <c r="L182" s="89"/>
      <c r="M182" s="80"/>
      <c r="N182" s="81"/>
      <c r="O182" s="82"/>
      <c r="P182" s="83"/>
      <c r="Q182" s="90" t="s">
        <v>50</v>
      </c>
      <c r="R182" s="85" t="s">
        <v>335</v>
      </c>
      <c r="S182" s="86"/>
      <c r="T182" s="87"/>
      <c r="U182" s="152" t="s">
        <v>72</v>
      </c>
      <c r="V182" s="150" t="str">
        <f>IF(V181="","","+")</f>
        <v>+</v>
      </c>
      <c r="W182" s="153">
        <f>IF(V181="","",(LEN(T184&amp;T185&amp;T186&amp;T187)-LEN(SUBSTITUTE(T184&amp;T185&amp;T186&amp;T187,"Т","")))*4+(LEN(T184&amp;T185&amp;T186&amp;T187)-LEN(SUBSTITUTE(T184&amp;T185&amp;T186&amp;T187,"К","")))*3+(LEN(T184&amp;T185&amp;T186&amp;T187)-LEN(SUBSTITUTE(T184&amp;T185&amp;T186&amp;T187,"Д","")))*2+(LEN(T184&amp;T185&amp;T186&amp;T187)-LEN(SUBSTITUTE(T184&amp;T185&amp;T186&amp;T187,"В","")))+0.1)</f>
        <v>10.1</v>
      </c>
    </row>
    <row r="183" spans="1:23" s="53" customFormat="1" ht="12.75" customHeight="1">
      <c r="A183" s="80"/>
      <c r="B183" s="81"/>
      <c r="C183" s="82"/>
      <c r="D183" s="83"/>
      <c r="E183" s="84" t="s">
        <v>51</v>
      </c>
      <c r="F183" s="85" t="s">
        <v>325</v>
      </c>
      <c r="G183" s="86"/>
      <c r="H183" s="87"/>
      <c r="I183" s="149"/>
      <c r="J183" s="150" t="s">
        <v>72</v>
      </c>
      <c r="K183" s="151"/>
      <c r="L183" s="89"/>
      <c r="M183" s="80"/>
      <c r="N183" s="81"/>
      <c r="O183" s="82"/>
      <c r="P183" s="83"/>
      <c r="Q183" s="84" t="s">
        <v>51</v>
      </c>
      <c r="R183" s="85" t="s">
        <v>336</v>
      </c>
      <c r="S183" s="86"/>
      <c r="T183" s="87"/>
      <c r="U183" s="149"/>
      <c r="V183" s="150">
        <f>IF(V181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5.1</v>
      </c>
      <c r="W183" s="151"/>
    </row>
    <row r="184" spans="1:23" s="53" customFormat="1" ht="12.75" customHeight="1">
      <c r="A184" s="92" t="s">
        <v>48</v>
      </c>
      <c r="B184" s="93" t="s">
        <v>331</v>
      </c>
      <c r="C184" s="82"/>
      <c r="D184" s="83"/>
      <c r="E184" s="94"/>
      <c r="F184" s="86"/>
      <c r="G184" s="84" t="s">
        <v>48</v>
      </c>
      <c r="H184" s="95" t="s">
        <v>326</v>
      </c>
      <c r="I184" s="86"/>
      <c r="J184" s="91"/>
      <c r="K184" s="88"/>
      <c r="L184" s="89"/>
      <c r="M184" s="92" t="s">
        <v>48</v>
      </c>
      <c r="N184" s="93" t="s">
        <v>343</v>
      </c>
      <c r="O184" s="82"/>
      <c r="P184" s="83"/>
      <c r="Q184" s="94"/>
      <c r="R184" s="86"/>
      <c r="S184" s="84" t="s">
        <v>48</v>
      </c>
      <c r="T184" s="95" t="s">
        <v>280</v>
      </c>
      <c r="U184" s="86"/>
      <c r="V184" s="91"/>
      <c r="W184" s="88"/>
    </row>
    <row r="185" spans="1:23" s="53" customFormat="1" ht="12.75" customHeight="1">
      <c r="A185" s="96" t="s">
        <v>49</v>
      </c>
      <c r="B185" s="93" t="s">
        <v>332</v>
      </c>
      <c r="C185" s="97"/>
      <c r="D185" s="83"/>
      <c r="E185" s="94"/>
      <c r="F185" s="98"/>
      <c r="G185" s="90" t="s">
        <v>49</v>
      </c>
      <c r="H185" s="95" t="s">
        <v>327</v>
      </c>
      <c r="I185" s="86"/>
      <c r="J185" s="91"/>
      <c r="K185" s="88"/>
      <c r="L185" s="89"/>
      <c r="M185" s="96" t="s">
        <v>49</v>
      </c>
      <c r="N185" s="93" t="s">
        <v>344</v>
      </c>
      <c r="O185" s="97"/>
      <c r="P185" s="83"/>
      <c r="Q185" s="94"/>
      <c r="R185" s="98"/>
      <c r="S185" s="90" t="s">
        <v>49</v>
      </c>
      <c r="T185" s="95" t="s">
        <v>337</v>
      </c>
      <c r="U185" s="86"/>
      <c r="V185" s="91"/>
      <c r="W185" s="88"/>
    </row>
    <row r="186" spans="1:23" s="53" customFormat="1" ht="12.75" customHeight="1">
      <c r="A186" s="96" t="s">
        <v>50</v>
      </c>
      <c r="B186" s="93" t="s">
        <v>333</v>
      </c>
      <c r="C186" s="82"/>
      <c r="D186" s="83"/>
      <c r="E186" s="94"/>
      <c r="F186" s="98"/>
      <c r="G186" s="90" t="s">
        <v>50</v>
      </c>
      <c r="H186" s="95" t="s">
        <v>8</v>
      </c>
      <c r="I186" s="86"/>
      <c r="J186" s="86"/>
      <c r="K186" s="88"/>
      <c r="L186" s="89"/>
      <c r="M186" s="96" t="s">
        <v>50</v>
      </c>
      <c r="N186" s="93" t="s">
        <v>345</v>
      </c>
      <c r="O186" s="82"/>
      <c r="P186" s="83"/>
      <c r="Q186" s="94"/>
      <c r="R186" s="98"/>
      <c r="S186" s="90" t="s">
        <v>50</v>
      </c>
      <c r="T186" s="95" t="s">
        <v>338</v>
      </c>
      <c r="U186" s="86"/>
      <c r="V186" s="86"/>
      <c r="W186" s="88"/>
    </row>
    <row r="187" spans="1:23" s="53" customFormat="1" ht="12.75" customHeight="1">
      <c r="A187" s="92" t="s">
        <v>51</v>
      </c>
      <c r="B187" s="93" t="s">
        <v>296</v>
      </c>
      <c r="C187" s="97"/>
      <c r="D187" s="83"/>
      <c r="E187" s="94"/>
      <c r="F187" s="86"/>
      <c r="G187" s="84" t="s">
        <v>51</v>
      </c>
      <c r="H187" s="95" t="s">
        <v>328</v>
      </c>
      <c r="I187" s="86"/>
      <c r="J187" s="99" t="s">
        <v>55</v>
      </c>
      <c r="K187" s="88"/>
      <c r="L187" s="89"/>
      <c r="M187" s="92" t="s">
        <v>51</v>
      </c>
      <c r="N187" s="93" t="s">
        <v>346</v>
      </c>
      <c r="O187" s="97"/>
      <c r="P187" s="83"/>
      <c r="Q187" s="94"/>
      <c r="R187" s="86"/>
      <c r="S187" s="84" t="s">
        <v>51</v>
      </c>
      <c r="T187" s="95" t="s">
        <v>339</v>
      </c>
      <c r="U187" s="86"/>
      <c r="V187" s="99" t="s">
        <v>55</v>
      </c>
      <c r="W187" s="88"/>
    </row>
    <row r="188" spans="1:23" s="53" customFormat="1" ht="12.75" customHeight="1">
      <c r="A188" s="100"/>
      <c r="B188" s="97"/>
      <c r="C188" s="97"/>
      <c r="D188" s="83"/>
      <c r="E188" s="84" t="s">
        <v>48</v>
      </c>
      <c r="F188" s="85" t="s">
        <v>329</v>
      </c>
      <c r="G188" s="86"/>
      <c r="H188" s="101"/>
      <c r="I188" s="102" t="s">
        <v>52</v>
      </c>
      <c r="J188" s="144" t="s">
        <v>426</v>
      </c>
      <c r="K188" s="88"/>
      <c r="L188" s="89"/>
      <c r="M188" s="100"/>
      <c r="N188" s="97"/>
      <c r="O188" s="97"/>
      <c r="P188" s="83"/>
      <c r="Q188" s="84" t="s">
        <v>48</v>
      </c>
      <c r="R188" s="85" t="s">
        <v>340</v>
      </c>
      <c r="S188" s="86"/>
      <c r="T188" s="101"/>
      <c r="U188" s="102" t="s">
        <v>52</v>
      </c>
      <c r="V188" s="144" t="s">
        <v>428</v>
      </c>
      <c r="W188" s="88"/>
    </row>
    <row r="189" spans="1:23" s="53" customFormat="1" ht="12.75" customHeight="1">
      <c r="A189" s="80"/>
      <c r="B189" s="103" t="s">
        <v>56</v>
      </c>
      <c r="C189" s="82"/>
      <c r="D189" s="83"/>
      <c r="E189" s="90" t="s">
        <v>49</v>
      </c>
      <c r="F189" s="85" t="s">
        <v>184</v>
      </c>
      <c r="G189" s="86"/>
      <c r="H189" s="87"/>
      <c r="I189" s="102" t="s">
        <v>46</v>
      </c>
      <c r="J189" s="145" t="s">
        <v>426</v>
      </c>
      <c r="K189" s="88"/>
      <c r="L189" s="89"/>
      <c r="M189" s="80"/>
      <c r="N189" s="103" t="s">
        <v>56</v>
      </c>
      <c r="O189" s="82"/>
      <c r="P189" s="83"/>
      <c r="Q189" s="90" t="s">
        <v>49</v>
      </c>
      <c r="R189" s="85" t="s">
        <v>341</v>
      </c>
      <c r="S189" s="86"/>
      <c r="T189" s="87"/>
      <c r="U189" s="102" t="s">
        <v>46</v>
      </c>
      <c r="V189" s="145" t="s">
        <v>428</v>
      </c>
      <c r="W189" s="88"/>
    </row>
    <row r="190" spans="1:23" s="53" customFormat="1" ht="12.75" customHeight="1">
      <c r="A190" s="80"/>
      <c r="B190" s="103" t="s">
        <v>377</v>
      </c>
      <c r="C190" s="82"/>
      <c r="D190" s="83"/>
      <c r="E190" s="90" t="s">
        <v>50</v>
      </c>
      <c r="F190" s="85" t="s">
        <v>330</v>
      </c>
      <c r="G190" s="91"/>
      <c r="H190" s="87"/>
      <c r="I190" s="102" t="s">
        <v>54</v>
      </c>
      <c r="J190" s="145" t="s">
        <v>427</v>
      </c>
      <c r="K190" s="88"/>
      <c r="L190" s="89"/>
      <c r="M190" s="80"/>
      <c r="N190" s="103" t="s">
        <v>430</v>
      </c>
      <c r="O190" s="82"/>
      <c r="P190" s="83"/>
      <c r="Q190" s="90" t="s">
        <v>50</v>
      </c>
      <c r="R190" s="85" t="s">
        <v>160</v>
      </c>
      <c r="S190" s="91"/>
      <c r="T190" s="87"/>
      <c r="U190" s="102" t="s">
        <v>54</v>
      </c>
      <c r="V190" s="145" t="s">
        <v>429</v>
      </c>
      <c r="W190" s="88"/>
    </row>
    <row r="191" spans="1:23" s="53" customFormat="1" ht="12.75" customHeight="1">
      <c r="A191" s="104"/>
      <c r="B191" s="105"/>
      <c r="C191" s="105"/>
      <c r="D191" s="83"/>
      <c r="E191" s="84" t="s">
        <v>51</v>
      </c>
      <c r="F191" s="93" t="s">
        <v>194</v>
      </c>
      <c r="G191" s="105"/>
      <c r="H191" s="105"/>
      <c r="I191" s="106" t="s">
        <v>53</v>
      </c>
      <c r="J191" s="145" t="s">
        <v>427</v>
      </c>
      <c r="K191" s="107"/>
      <c r="L191" s="108"/>
      <c r="M191" s="104"/>
      <c r="N191" s="105"/>
      <c r="O191" s="105"/>
      <c r="P191" s="83"/>
      <c r="Q191" s="84" t="s">
        <v>51</v>
      </c>
      <c r="R191" s="93" t="s">
        <v>342</v>
      </c>
      <c r="S191" s="105"/>
      <c r="T191" s="105"/>
      <c r="U191" s="106" t="s">
        <v>53</v>
      </c>
      <c r="V191" s="145" t="s">
        <v>429</v>
      </c>
      <c r="W191" s="107"/>
    </row>
    <row r="192" spans="1:23" ht="4.5" customHeight="1">
      <c r="A192" s="109"/>
      <c r="B192" s="110"/>
      <c r="C192" s="111"/>
      <c r="D192" s="112"/>
      <c r="E192" s="113"/>
      <c r="F192" s="114"/>
      <c r="G192" s="115"/>
      <c r="H192" s="115"/>
      <c r="I192" s="111"/>
      <c r="J192" s="110"/>
      <c r="K192" s="116"/>
      <c r="L192" s="117"/>
      <c r="M192" s="109"/>
      <c r="N192" s="110"/>
      <c r="O192" s="111"/>
      <c r="P192" s="112"/>
      <c r="Q192" s="113"/>
      <c r="R192" s="114"/>
      <c r="S192" s="115"/>
      <c r="T192" s="115"/>
      <c r="U192" s="111"/>
      <c r="V192" s="110"/>
      <c r="W192" s="116"/>
    </row>
    <row r="193" spans="1:29" ht="12.75">
      <c r="A193" s="125"/>
      <c r="B193" s="125" t="s">
        <v>10</v>
      </c>
      <c r="C193" s="126"/>
      <c r="D193" s="127" t="s">
        <v>11</v>
      </c>
      <c r="E193" s="127" t="s">
        <v>12</v>
      </c>
      <c r="F193" s="127" t="s">
        <v>13</v>
      </c>
      <c r="G193" s="128" t="s">
        <v>14</v>
      </c>
      <c r="H193" s="129"/>
      <c r="I193" s="126" t="s">
        <v>15</v>
      </c>
      <c r="J193" s="127" t="s">
        <v>10</v>
      </c>
      <c r="K193" s="125" t="s">
        <v>16</v>
      </c>
      <c r="L193" s="67">
        <v>150</v>
      </c>
      <c r="M193" s="125"/>
      <c r="N193" s="125" t="s">
        <v>10</v>
      </c>
      <c r="O193" s="126"/>
      <c r="P193" s="127" t="s">
        <v>11</v>
      </c>
      <c r="Q193" s="127" t="s">
        <v>12</v>
      </c>
      <c r="R193" s="127" t="s">
        <v>13</v>
      </c>
      <c r="S193" s="128" t="s">
        <v>14</v>
      </c>
      <c r="T193" s="129"/>
      <c r="U193" s="126" t="s">
        <v>15</v>
      </c>
      <c r="V193" s="127" t="s">
        <v>10</v>
      </c>
      <c r="W193" s="130" t="s">
        <v>16</v>
      </c>
      <c r="X193" s="197" t="s">
        <v>62</v>
      </c>
      <c r="Y193" s="198"/>
      <c r="Z193" s="194"/>
      <c r="AA193" s="199" t="s">
        <v>63</v>
      </c>
      <c r="AB193" s="195"/>
      <c r="AC193" s="196"/>
    </row>
    <row r="194" spans="1:29" ht="12.75">
      <c r="A194" s="131" t="s">
        <v>16</v>
      </c>
      <c r="B194" s="131" t="s">
        <v>17</v>
      </c>
      <c r="C194" s="132" t="s">
        <v>18</v>
      </c>
      <c r="D194" s="133" t="s">
        <v>19</v>
      </c>
      <c r="E194" s="133" t="s">
        <v>20</v>
      </c>
      <c r="F194" s="133"/>
      <c r="G194" s="134" t="s">
        <v>18</v>
      </c>
      <c r="H194" s="134" t="s">
        <v>15</v>
      </c>
      <c r="I194" s="132"/>
      <c r="J194" s="131" t="s">
        <v>17</v>
      </c>
      <c r="K194" s="131"/>
      <c r="L194" s="67">
        <v>150</v>
      </c>
      <c r="M194" s="131" t="s">
        <v>16</v>
      </c>
      <c r="N194" s="131" t="s">
        <v>17</v>
      </c>
      <c r="O194" s="132" t="s">
        <v>18</v>
      </c>
      <c r="P194" s="133" t="s">
        <v>19</v>
      </c>
      <c r="Q194" s="133" t="s">
        <v>20</v>
      </c>
      <c r="R194" s="133"/>
      <c r="S194" s="134" t="s">
        <v>18</v>
      </c>
      <c r="T194" s="134" t="s">
        <v>15</v>
      </c>
      <c r="U194" s="132"/>
      <c r="V194" s="131" t="s">
        <v>17</v>
      </c>
      <c r="W194" s="135"/>
      <c r="X194" s="168" t="s">
        <v>61</v>
      </c>
      <c r="Y194" s="193" t="s">
        <v>66</v>
      </c>
      <c r="Z194" s="194"/>
      <c r="AA194" s="168" t="s">
        <v>61</v>
      </c>
      <c r="AB194" s="195" t="s">
        <v>66</v>
      </c>
      <c r="AC194" s="196"/>
    </row>
    <row r="195" spans="1:29" ht="16.5" customHeight="1">
      <c r="A195" s="181">
        <v>-3.25</v>
      </c>
      <c r="B195" s="182">
        <v>0</v>
      </c>
      <c r="C195" s="190">
        <v>4</v>
      </c>
      <c r="D195" s="189" t="s">
        <v>87</v>
      </c>
      <c r="E195" s="185" t="s">
        <v>53</v>
      </c>
      <c r="F195" s="188">
        <v>11</v>
      </c>
      <c r="G195" s="187"/>
      <c r="H195" s="187">
        <v>450</v>
      </c>
      <c r="I195" s="191">
        <v>5</v>
      </c>
      <c r="J195" s="183">
        <v>4</v>
      </c>
      <c r="K195" s="137">
        <v>3.25</v>
      </c>
      <c r="L195" s="67"/>
      <c r="M195" s="181">
        <v>-10.5</v>
      </c>
      <c r="N195" s="182">
        <v>0</v>
      </c>
      <c r="O195" s="173">
        <v>4</v>
      </c>
      <c r="P195" s="179" t="s">
        <v>102</v>
      </c>
      <c r="Q195" s="174" t="s">
        <v>52</v>
      </c>
      <c r="R195" s="175">
        <v>5</v>
      </c>
      <c r="S195" s="176"/>
      <c r="T195" s="176">
        <v>1400</v>
      </c>
      <c r="U195" s="173">
        <v>5</v>
      </c>
      <c r="V195" s="183">
        <v>4</v>
      </c>
      <c r="W195" s="138">
        <v>10.5</v>
      </c>
      <c r="X195" s="162" t="str">
        <f>C195&amp;"+"&amp;I195</f>
        <v>4+5</v>
      </c>
      <c r="Y195" s="163">
        <f>IF(AND(G195&gt;0,G195&lt;1),2*G195,MATCH(A195,{-40000,-0.4999999999,0.5,40000},1)-1)</f>
        <v>0</v>
      </c>
      <c r="Z195" s="159">
        <f>IF(AND(H195&gt;0,H195&lt;1),2*H195,MATCH(K195,{-40000,-0.4999999999,0.5,40000},1)-1)</f>
        <v>2</v>
      </c>
      <c r="AA195" s="162" t="str">
        <f>O195&amp;"+"&amp;U195</f>
        <v>4+5</v>
      </c>
      <c r="AB195" s="163">
        <f>IF(AND(S195&gt;0,S195&lt;1),2*S195,MATCH(M195,{-40000,-0.4999999999,0.5,40000},1)-1)</f>
        <v>0</v>
      </c>
      <c r="AC195" s="159">
        <f>IF(AND(T195&gt;0,T195&lt;1),2*T195,MATCH(W195,{-40000,-0.4999999999,0.5,40000},1)-1)</f>
        <v>2</v>
      </c>
    </row>
    <row r="196" spans="1:29" ht="16.5" customHeight="1">
      <c r="A196" s="181">
        <v>7.75</v>
      </c>
      <c r="B196" s="182">
        <v>4</v>
      </c>
      <c r="C196" s="190">
        <v>2</v>
      </c>
      <c r="D196" s="192" t="s">
        <v>88</v>
      </c>
      <c r="E196" s="185" t="s">
        <v>53</v>
      </c>
      <c r="F196" s="186">
        <v>8</v>
      </c>
      <c r="G196" s="187">
        <v>50</v>
      </c>
      <c r="H196" s="187"/>
      <c r="I196" s="191">
        <v>6</v>
      </c>
      <c r="J196" s="183">
        <v>0</v>
      </c>
      <c r="K196" s="137">
        <v>-7.75</v>
      </c>
      <c r="L196" s="67"/>
      <c r="M196" s="181">
        <v>3.5</v>
      </c>
      <c r="N196" s="182">
        <v>3</v>
      </c>
      <c r="O196" s="173">
        <v>2</v>
      </c>
      <c r="P196" s="57" t="s">
        <v>88</v>
      </c>
      <c r="Q196" s="174" t="s">
        <v>53</v>
      </c>
      <c r="R196" s="175">
        <v>9</v>
      </c>
      <c r="S196" s="176"/>
      <c r="T196" s="176">
        <v>400</v>
      </c>
      <c r="U196" s="173">
        <v>6</v>
      </c>
      <c r="V196" s="183">
        <v>1</v>
      </c>
      <c r="W196" s="138">
        <v>-3.5</v>
      </c>
      <c r="X196" s="164" t="str">
        <f>C196&amp;"+"&amp;I196</f>
        <v>2+6</v>
      </c>
      <c r="Y196" s="165">
        <f>IF(AND(G196&gt;0,G196&lt;1),2*G196,MATCH(A196,{-40000,-0.4999999999,0.5,40000},1)-1)</f>
        <v>2</v>
      </c>
      <c r="Z196" s="160">
        <f>IF(AND(H196&gt;0,H196&lt;1),2*H196,MATCH(K196,{-40000,-0.4999999999,0.5,40000},1)-1)</f>
        <v>0</v>
      </c>
      <c r="AA196" s="164" t="str">
        <f>O196&amp;"+"&amp;U196</f>
        <v>2+6</v>
      </c>
      <c r="AB196" s="165">
        <f>IF(AND(S196&gt;0,S196&lt;1),2*S196,MATCH(M196,{-40000,-0.4999999999,0.5,40000},1)-1)</f>
        <v>2</v>
      </c>
      <c r="AC196" s="160">
        <f>IF(AND(T196&gt;0,T196&lt;1),2*T196,MATCH(W196,{-40000,-0.4999999999,0.5,40000},1)-1)</f>
        <v>0</v>
      </c>
    </row>
    <row r="197" spans="1:29" ht="16.5" customHeight="1">
      <c r="A197" s="181">
        <v>-2.25</v>
      </c>
      <c r="B197" s="182">
        <v>2</v>
      </c>
      <c r="C197" s="190">
        <v>3</v>
      </c>
      <c r="D197" s="189" t="s">
        <v>87</v>
      </c>
      <c r="E197" s="185" t="s">
        <v>53</v>
      </c>
      <c r="F197" s="188">
        <v>10</v>
      </c>
      <c r="G197" s="187"/>
      <c r="H197" s="187">
        <v>420</v>
      </c>
      <c r="I197" s="191">
        <v>1</v>
      </c>
      <c r="J197" s="183">
        <v>2</v>
      </c>
      <c r="K197" s="137">
        <v>2.25</v>
      </c>
      <c r="L197" s="67"/>
      <c r="M197" s="181">
        <v>3.5</v>
      </c>
      <c r="N197" s="182">
        <v>3</v>
      </c>
      <c r="O197" s="173">
        <v>3</v>
      </c>
      <c r="P197" s="57" t="s">
        <v>88</v>
      </c>
      <c r="Q197" s="174" t="s">
        <v>53</v>
      </c>
      <c r="R197" s="180">
        <v>9</v>
      </c>
      <c r="S197" s="176"/>
      <c r="T197" s="176">
        <v>400</v>
      </c>
      <c r="U197" s="173">
        <v>1</v>
      </c>
      <c r="V197" s="183">
        <v>1</v>
      </c>
      <c r="W197" s="138">
        <v>-3.5</v>
      </c>
      <c r="X197" s="166" t="str">
        <f>C197&amp;"+"&amp;I197</f>
        <v>3+1</v>
      </c>
      <c r="Y197" s="167">
        <f>IF(AND(G197&gt;0,G197&lt;1),2*G197,MATCH(A197,{-40000,-0.4999999999,0.5,40000},1)-1)</f>
        <v>0</v>
      </c>
      <c r="Z197" s="161">
        <f>IF(AND(H197&gt;0,H197&lt;1),2*H197,MATCH(K197,{-40000,-0.4999999999,0.5,40000},1)-1)</f>
        <v>2</v>
      </c>
      <c r="AA197" s="166" t="str">
        <f>O197&amp;"+"&amp;U197</f>
        <v>3+1</v>
      </c>
      <c r="AB197" s="167">
        <f>IF(AND(S197&gt;0,S197&lt;1),2*S197,MATCH(M197,{-40000,-0.4999999999,0.5,40000},1)-1)</f>
        <v>2</v>
      </c>
      <c r="AC197" s="161">
        <f>IF(AND(T197&gt;0,T197&lt;1),2*T197,MATCH(W197,{-40000,-0.4999999999,0.5,40000},1)-1)</f>
        <v>0</v>
      </c>
    </row>
    <row r="198" spans="1:23" ht="12.75">
      <c r="A198" s="118"/>
      <c r="B198" s="119"/>
      <c r="C198" s="120"/>
      <c r="D198" s="121"/>
      <c r="E198" s="122"/>
      <c r="F198" s="123"/>
      <c r="G198" s="124"/>
      <c r="H198" s="124"/>
      <c r="I198" s="120"/>
      <c r="J198" s="119"/>
      <c r="K198" s="118"/>
      <c r="L198" s="67"/>
      <c r="M198" s="118"/>
      <c r="N198" s="119"/>
      <c r="O198" s="120"/>
      <c r="P198" s="121"/>
      <c r="Q198" s="122"/>
      <c r="R198" s="123"/>
      <c r="S198" s="124"/>
      <c r="T198" s="124"/>
      <c r="U198" s="120"/>
      <c r="V198" s="119"/>
      <c r="W198" s="118"/>
    </row>
    <row r="199" spans="1:23" ht="15">
      <c r="A199" s="59"/>
      <c r="B199" s="60" t="s">
        <v>2</v>
      </c>
      <c r="C199" s="61"/>
      <c r="D199" s="60"/>
      <c r="E199" s="62" t="s">
        <v>59</v>
      </c>
      <c r="F199" s="63"/>
      <c r="G199" s="64" t="s">
        <v>4</v>
      </c>
      <c r="H199" s="64"/>
      <c r="I199" s="65" t="s">
        <v>22</v>
      </c>
      <c r="J199" s="65"/>
      <c r="K199" s="66"/>
      <c r="L199" s="67">
        <v>150</v>
      </c>
      <c r="M199" s="59"/>
      <c r="N199" s="60" t="s">
        <v>2</v>
      </c>
      <c r="O199" s="61"/>
      <c r="P199" s="60"/>
      <c r="Q199" s="62" t="s">
        <v>60</v>
      </c>
      <c r="R199" s="63"/>
      <c r="S199" s="64" t="s">
        <v>4</v>
      </c>
      <c r="T199" s="64"/>
      <c r="U199" s="65" t="s">
        <v>1</v>
      </c>
      <c r="V199" s="65"/>
      <c r="W199" s="66"/>
    </row>
    <row r="200" spans="1:23" ht="12.75">
      <c r="A200" s="68"/>
      <c r="B200" s="68"/>
      <c r="C200" s="69"/>
      <c r="D200" s="70"/>
      <c r="E200" s="70"/>
      <c r="F200" s="70"/>
      <c r="G200" s="71" t="s">
        <v>7</v>
      </c>
      <c r="H200" s="71"/>
      <c r="I200" s="65" t="s">
        <v>24</v>
      </c>
      <c r="J200" s="65"/>
      <c r="K200" s="66"/>
      <c r="L200" s="67">
        <v>150</v>
      </c>
      <c r="M200" s="68"/>
      <c r="N200" s="68"/>
      <c r="O200" s="69"/>
      <c r="P200" s="70"/>
      <c r="Q200" s="70"/>
      <c r="R200" s="70"/>
      <c r="S200" s="71" t="s">
        <v>7</v>
      </c>
      <c r="T200" s="71"/>
      <c r="U200" s="65" t="s">
        <v>25</v>
      </c>
      <c r="V200" s="65"/>
      <c r="W200" s="66"/>
    </row>
    <row r="201" spans="1:23" ht="4.5" customHeight="1">
      <c r="A201" s="72"/>
      <c r="B201" s="73"/>
      <c r="C201" s="74"/>
      <c r="D201" s="75"/>
      <c r="E201" s="76"/>
      <c r="F201" s="77"/>
      <c r="G201" s="78"/>
      <c r="H201" s="78"/>
      <c r="I201" s="74"/>
      <c r="J201" s="73"/>
      <c r="K201" s="79"/>
      <c r="L201" s="67"/>
      <c r="M201" s="72"/>
      <c r="N201" s="73"/>
      <c r="O201" s="74"/>
      <c r="P201" s="75"/>
      <c r="Q201" s="76"/>
      <c r="R201" s="77"/>
      <c r="S201" s="78"/>
      <c r="T201" s="78"/>
      <c r="U201" s="74"/>
      <c r="V201" s="73"/>
      <c r="W201" s="79"/>
    </row>
    <row r="202" spans="1:23" s="53" customFormat="1" ht="12.75" customHeight="1">
      <c r="A202" s="80"/>
      <c r="B202" s="81"/>
      <c r="C202" s="82"/>
      <c r="D202" s="83"/>
      <c r="E202" s="84" t="s">
        <v>48</v>
      </c>
      <c r="F202" s="85" t="s">
        <v>347</v>
      </c>
      <c r="G202" s="86"/>
      <c r="H202" s="87"/>
      <c r="I202" s="146"/>
      <c r="J202" s="147"/>
      <c r="K202" s="148"/>
      <c r="L202" s="89"/>
      <c r="M202" s="80"/>
      <c r="N202" s="81"/>
      <c r="O202" s="82"/>
      <c r="P202" s="83"/>
      <c r="Q202" s="84" t="s">
        <v>48</v>
      </c>
      <c r="R202" s="85" t="s">
        <v>197</v>
      </c>
      <c r="S202" s="86"/>
      <c r="T202" s="87"/>
      <c r="U202" s="146"/>
      <c r="V202" s="147"/>
      <c r="W202" s="148"/>
    </row>
    <row r="203" spans="1:23" s="53" customFormat="1" ht="12.75" customHeight="1">
      <c r="A203" s="80"/>
      <c r="B203" s="81"/>
      <c r="C203" s="82"/>
      <c r="D203" s="83"/>
      <c r="E203" s="90" t="s">
        <v>49</v>
      </c>
      <c r="F203" s="85" t="s">
        <v>348</v>
      </c>
      <c r="G203" s="91"/>
      <c r="H203" s="87"/>
      <c r="I203" s="149"/>
      <c r="J203" s="150" t="s">
        <v>72</v>
      </c>
      <c r="K203" s="151"/>
      <c r="L203" s="89"/>
      <c r="M203" s="80"/>
      <c r="N203" s="81"/>
      <c r="O203" s="82"/>
      <c r="P203" s="83"/>
      <c r="Q203" s="90" t="s">
        <v>49</v>
      </c>
      <c r="R203" s="85" t="s">
        <v>361</v>
      </c>
      <c r="S203" s="91"/>
      <c r="T203" s="87"/>
      <c r="U203" s="149"/>
      <c r="V203" s="150">
        <f>IF(R202&amp;R203&amp;R204&amp;R205="","",(LEN(R202&amp;R203&amp;R204&amp;R205)-LEN(SUBSTITUTE(R202&amp;R203&amp;R204&amp;R205,"Т","")))*4+(LEN(R202&amp;R203&amp;R204&amp;R205)-LEN(SUBSTITUTE(R202&amp;R203&amp;R204&amp;R205,"К","")))*3+(LEN(R202&amp;R203&amp;R204&amp;R205)-LEN(SUBSTITUTE(R202&amp;R203&amp;R204&amp;R205,"Д","")))*2+(LEN(R202&amp;R203&amp;R204&amp;R205)-LEN(SUBSTITUTE(R202&amp;R203&amp;R204&amp;R205,"В","")))+0.1)</f>
        <v>14.1</v>
      </c>
      <c r="W203" s="151"/>
    </row>
    <row r="204" spans="1:23" s="53" customFormat="1" ht="12.75" customHeight="1">
      <c r="A204" s="80"/>
      <c r="B204" s="81"/>
      <c r="C204" s="82"/>
      <c r="D204" s="83"/>
      <c r="E204" s="90" t="s">
        <v>50</v>
      </c>
      <c r="F204" s="85" t="s">
        <v>349</v>
      </c>
      <c r="G204" s="86"/>
      <c r="H204" s="87"/>
      <c r="I204" s="152" t="s">
        <v>72</v>
      </c>
      <c r="J204" s="150" t="s">
        <v>72</v>
      </c>
      <c r="K204" s="153" t="s">
        <v>72</v>
      </c>
      <c r="L204" s="89"/>
      <c r="M204" s="80"/>
      <c r="N204" s="81"/>
      <c r="O204" s="82"/>
      <c r="P204" s="83"/>
      <c r="Q204" s="90" t="s">
        <v>50</v>
      </c>
      <c r="R204" s="85" t="s">
        <v>259</v>
      </c>
      <c r="S204" s="86"/>
      <c r="T204" s="87"/>
      <c r="U204" s="152" t="s">
        <v>72</v>
      </c>
      <c r="V204" s="150" t="str">
        <f>IF(V203="","","+")</f>
        <v>+</v>
      </c>
      <c r="W204" s="153">
        <f>IF(V203="","",(LEN(T206&amp;T207&amp;T208&amp;T209)-LEN(SUBSTITUTE(T206&amp;T207&amp;T208&amp;T209,"Т","")))*4+(LEN(T206&amp;T207&amp;T208&amp;T209)-LEN(SUBSTITUTE(T206&amp;T207&amp;T208&amp;T209,"К","")))*3+(LEN(T206&amp;T207&amp;T208&amp;T209)-LEN(SUBSTITUTE(T206&amp;T207&amp;T208&amp;T209,"Д","")))*2+(LEN(T206&amp;T207&amp;T208&amp;T209)-LEN(SUBSTITUTE(T206&amp;T207&amp;T208&amp;T209,"В","")))+0.1)</f>
        <v>5.1</v>
      </c>
    </row>
    <row r="205" spans="1:23" s="53" customFormat="1" ht="12.75" customHeight="1">
      <c r="A205" s="80"/>
      <c r="B205" s="81"/>
      <c r="C205" s="82"/>
      <c r="D205" s="83"/>
      <c r="E205" s="84" t="s">
        <v>51</v>
      </c>
      <c r="F205" s="85" t="s">
        <v>280</v>
      </c>
      <c r="G205" s="86"/>
      <c r="H205" s="87"/>
      <c r="I205" s="149"/>
      <c r="J205" s="150" t="s">
        <v>72</v>
      </c>
      <c r="K205" s="151"/>
      <c r="L205" s="89"/>
      <c r="M205" s="80"/>
      <c r="N205" s="81"/>
      <c r="O205" s="82"/>
      <c r="P205" s="83"/>
      <c r="Q205" s="84" t="s">
        <v>51</v>
      </c>
      <c r="R205" s="85" t="s">
        <v>362</v>
      </c>
      <c r="S205" s="86"/>
      <c r="T205" s="87"/>
      <c r="U205" s="149"/>
      <c r="V205" s="150">
        <f>IF(V203="","",(LEN(R210&amp;R211&amp;R212&amp;R213)-LEN(SUBSTITUTE(R210&amp;R211&amp;R212&amp;R213,"Т","")))*4+(LEN(R210&amp;R211&amp;R212&amp;R213)-LEN(SUBSTITUTE(R210&amp;R211&amp;R212&amp;R213,"К","")))*3+(LEN(R210&amp;R211&amp;R212&amp;R213)-LEN(SUBSTITUTE(R210&amp;R211&amp;R212&amp;R213,"Д","")))*2+(LEN(R210&amp;R211&amp;R212&amp;R213)-LEN(SUBSTITUTE(R210&amp;R211&amp;R212&amp;R213,"В","")))+0.1)</f>
        <v>11.1</v>
      </c>
      <c r="W205" s="151"/>
    </row>
    <row r="206" spans="1:23" s="53" customFormat="1" ht="12.75" customHeight="1">
      <c r="A206" s="92" t="s">
        <v>48</v>
      </c>
      <c r="B206" s="93" t="s">
        <v>357</v>
      </c>
      <c r="C206" s="82"/>
      <c r="D206" s="83"/>
      <c r="E206" s="94"/>
      <c r="F206" s="86"/>
      <c r="G206" s="84" t="s">
        <v>48</v>
      </c>
      <c r="H206" s="95" t="s">
        <v>350</v>
      </c>
      <c r="I206" s="86"/>
      <c r="J206" s="91"/>
      <c r="K206" s="88"/>
      <c r="L206" s="89"/>
      <c r="M206" s="92" t="s">
        <v>48</v>
      </c>
      <c r="N206" s="93" t="s">
        <v>371</v>
      </c>
      <c r="O206" s="82"/>
      <c r="P206" s="83"/>
      <c r="Q206" s="94"/>
      <c r="R206" s="86"/>
      <c r="S206" s="84" t="s">
        <v>48</v>
      </c>
      <c r="T206" s="95" t="s">
        <v>363</v>
      </c>
      <c r="U206" s="86"/>
      <c r="V206" s="91"/>
      <c r="W206" s="88"/>
    </row>
    <row r="207" spans="1:23" s="53" customFormat="1" ht="12.75" customHeight="1">
      <c r="A207" s="96" t="s">
        <v>49</v>
      </c>
      <c r="B207" s="93" t="s">
        <v>358</v>
      </c>
      <c r="C207" s="97"/>
      <c r="D207" s="83"/>
      <c r="E207" s="94"/>
      <c r="F207" s="98"/>
      <c r="G207" s="90" t="s">
        <v>49</v>
      </c>
      <c r="H207" s="95" t="s">
        <v>351</v>
      </c>
      <c r="I207" s="86"/>
      <c r="J207" s="91"/>
      <c r="K207" s="88"/>
      <c r="L207" s="89"/>
      <c r="M207" s="96" t="s">
        <v>49</v>
      </c>
      <c r="N207" s="201" t="s">
        <v>372</v>
      </c>
      <c r="O207" s="97"/>
      <c r="P207" s="83"/>
      <c r="Q207" s="94"/>
      <c r="R207" s="98"/>
      <c r="S207" s="90" t="s">
        <v>49</v>
      </c>
      <c r="T207" s="95" t="s">
        <v>364</v>
      </c>
      <c r="U207" s="86"/>
      <c r="V207" s="91"/>
      <c r="W207" s="88"/>
    </row>
    <row r="208" spans="1:23" s="53" customFormat="1" ht="12.75" customHeight="1">
      <c r="A208" s="96" t="s">
        <v>50</v>
      </c>
      <c r="B208" s="93" t="s">
        <v>359</v>
      </c>
      <c r="C208" s="82"/>
      <c r="D208" s="83"/>
      <c r="E208" s="94"/>
      <c r="F208" s="98"/>
      <c r="G208" s="90" t="s">
        <v>50</v>
      </c>
      <c r="H208" s="95" t="s">
        <v>352</v>
      </c>
      <c r="I208" s="86"/>
      <c r="J208" s="86"/>
      <c r="K208" s="88"/>
      <c r="L208" s="89"/>
      <c r="M208" s="96" t="s">
        <v>50</v>
      </c>
      <c r="N208" s="93" t="s">
        <v>373</v>
      </c>
      <c r="O208" s="82"/>
      <c r="P208" s="83"/>
      <c r="Q208" s="94"/>
      <c r="R208" s="98"/>
      <c r="S208" s="90" t="s">
        <v>50</v>
      </c>
      <c r="T208" s="95" t="s">
        <v>365</v>
      </c>
      <c r="U208" s="86"/>
      <c r="V208" s="86"/>
      <c r="W208" s="88"/>
    </row>
    <row r="209" spans="1:23" s="53" customFormat="1" ht="12.75" customHeight="1">
      <c r="A209" s="92" t="s">
        <v>51</v>
      </c>
      <c r="B209" s="93" t="s">
        <v>360</v>
      </c>
      <c r="C209" s="97"/>
      <c r="D209" s="83"/>
      <c r="E209" s="94"/>
      <c r="F209" s="86"/>
      <c r="G209" s="84" t="s">
        <v>51</v>
      </c>
      <c r="H209" s="95" t="s">
        <v>353</v>
      </c>
      <c r="I209" s="86"/>
      <c r="J209" s="99" t="s">
        <v>55</v>
      </c>
      <c r="K209" s="88"/>
      <c r="L209" s="89"/>
      <c r="M209" s="92" t="s">
        <v>51</v>
      </c>
      <c r="N209" s="93" t="s">
        <v>109</v>
      </c>
      <c r="O209" s="97"/>
      <c r="P209" s="83"/>
      <c r="Q209" s="94"/>
      <c r="R209" s="86"/>
      <c r="S209" s="84" t="s">
        <v>51</v>
      </c>
      <c r="T209" s="202" t="s">
        <v>366</v>
      </c>
      <c r="U209" s="86"/>
      <c r="V209" s="99" t="s">
        <v>55</v>
      </c>
      <c r="W209" s="88"/>
    </row>
    <row r="210" spans="1:23" s="53" customFormat="1" ht="12.75" customHeight="1">
      <c r="A210" s="100"/>
      <c r="B210" s="97"/>
      <c r="C210" s="97"/>
      <c r="D210" s="83"/>
      <c r="E210" s="84" t="s">
        <v>48</v>
      </c>
      <c r="F210" s="85" t="s">
        <v>354</v>
      </c>
      <c r="G210" s="86"/>
      <c r="H210" s="101"/>
      <c r="I210" s="102" t="s">
        <v>52</v>
      </c>
      <c r="J210" s="144" t="s">
        <v>431</v>
      </c>
      <c r="K210" s="88"/>
      <c r="L210" s="89"/>
      <c r="M210" s="100"/>
      <c r="N210" s="97"/>
      <c r="O210" s="97"/>
      <c r="P210" s="83"/>
      <c r="Q210" s="84" t="s">
        <v>48</v>
      </c>
      <c r="R210" s="85" t="s">
        <v>367</v>
      </c>
      <c r="S210" s="86"/>
      <c r="T210" s="101"/>
      <c r="U210" s="102" t="s">
        <v>52</v>
      </c>
      <c r="V210" s="144" t="s">
        <v>434</v>
      </c>
      <c r="W210" s="88"/>
    </row>
    <row r="211" spans="1:23" s="53" customFormat="1" ht="12.75" customHeight="1">
      <c r="A211" s="80"/>
      <c r="B211" s="103" t="s">
        <v>56</v>
      </c>
      <c r="C211" s="82"/>
      <c r="D211" s="83"/>
      <c r="E211" s="90" t="s">
        <v>49</v>
      </c>
      <c r="F211" s="85" t="s">
        <v>355</v>
      </c>
      <c r="G211" s="86"/>
      <c r="H211" s="87"/>
      <c r="I211" s="102" t="s">
        <v>46</v>
      </c>
      <c r="J211" s="145" t="s">
        <v>431</v>
      </c>
      <c r="K211" s="88"/>
      <c r="L211" s="89"/>
      <c r="M211" s="80"/>
      <c r="N211" s="103" t="s">
        <v>56</v>
      </c>
      <c r="O211" s="82"/>
      <c r="P211" s="83"/>
      <c r="Q211" s="90" t="s">
        <v>49</v>
      </c>
      <c r="R211" s="85" t="s">
        <v>368</v>
      </c>
      <c r="S211" s="86"/>
      <c r="T211" s="87"/>
      <c r="U211" s="102" t="s">
        <v>46</v>
      </c>
      <c r="V211" s="145" t="s">
        <v>434</v>
      </c>
      <c r="W211" s="88"/>
    </row>
    <row r="212" spans="1:23" s="53" customFormat="1" ht="12.75" customHeight="1">
      <c r="A212" s="80"/>
      <c r="B212" s="103" t="s">
        <v>433</v>
      </c>
      <c r="C212" s="82"/>
      <c r="D212" s="83"/>
      <c r="E212" s="90" t="s">
        <v>50</v>
      </c>
      <c r="F212" s="200" t="s">
        <v>302</v>
      </c>
      <c r="G212" s="91"/>
      <c r="H212" s="87"/>
      <c r="I212" s="102" t="s">
        <v>54</v>
      </c>
      <c r="J212" s="145" t="s">
        <v>432</v>
      </c>
      <c r="K212" s="88"/>
      <c r="L212" s="89"/>
      <c r="M212" s="80"/>
      <c r="N212" s="103" t="s">
        <v>437</v>
      </c>
      <c r="O212" s="82"/>
      <c r="P212" s="83"/>
      <c r="Q212" s="90" t="s">
        <v>50</v>
      </c>
      <c r="R212" s="85" t="s">
        <v>369</v>
      </c>
      <c r="S212" s="91"/>
      <c r="T212" s="87"/>
      <c r="U212" s="102" t="s">
        <v>54</v>
      </c>
      <c r="V212" s="145" t="s">
        <v>435</v>
      </c>
      <c r="W212" s="88"/>
    </row>
    <row r="213" spans="1:23" s="53" customFormat="1" ht="12.75" customHeight="1">
      <c r="A213" s="104"/>
      <c r="B213" s="105"/>
      <c r="C213" s="105"/>
      <c r="D213" s="83"/>
      <c r="E213" s="84" t="s">
        <v>51</v>
      </c>
      <c r="F213" s="93" t="s">
        <v>356</v>
      </c>
      <c r="G213" s="105"/>
      <c r="H213" s="105"/>
      <c r="I213" s="106" t="s">
        <v>53</v>
      </c>
      <c r="J213" s="145" t="s">
        <v>432</v>
      </c>
      <c r="K213" s="107"/>
      <c r="L213" s="108"/>
      <c r="M213" s="104"/>
      <c r="N213" s="105"/>
      <c r="O213" s="105"/>
      <c r="P213" s="83"/>
      <c r="Q213" s="84" t="s">
        <v>51</v>
      </c>
      <c r="R213" s="93" t="s">
        <v>370</v>
      </c>
      <c r="S213" s="105"/>
      <c r="T213" s="105"/>
      <c r="U213" s="106" t="s">
        <v>53</v>
      </c>
      <c r="V213" s="145" t="s">
        <v>436</v>
      </c>
      <c r="W213" s="107"/>
    </row>
    <row r="214" spans="1:23" ht="4.5" customHeight="1">
      <c r="A214" s="109"/>
      <c r="B214" s="110"/>
      <c r="C214" s="111"/>
      <c r="D214" s="112"/>
      <c r="E214" s="113"/>
      <c r="F214" s="114"/>
      <c r="G214" s="115"/>
      <c r="H214" s="115"/>
      <c r="I214" s="111"/>
      <c r="J214" s="110"/>
      <c r="K214" s="116"/>
      <c r="L214" s="117"/>
      <c r="M214" s="109"/>
      <c r="N214" s="110"/>
      <c r="O214" s="111"/>
      <c r="P214" s="112"/>
      <c r="Q214" s="113"/>
      <c r="R214" s="114"/>
      <c r="S214" s="115"/>
      <c r="T214" s="115"/>
      <c r="U214" s="111"/>
      <c r="V214" s="110"/>
      <c r="W214" s="116"/>
    </row>
    <row r="215" spans="1:29" ht="12.75">
      <c r="A215" s="125"/>
      <c r="B215" s="125" t="s">
        <v>10</v>
      </c>
      <c r="C215" s="126"/>
      <c r="D215" s="127" t="s">
        <v>11</v>
      </c>
      <c r="E215" s="127" t="s">
        <v>12</v>
      </c>
      <c r="F215" s="127" t="s">
        <v>13</v>
      </c>
      <c r="G215" s="128" t="s">
        <v>14</v>
      </c>
      <c r="H215" s="129"/>
      <c r="I215" s="126" t="s">
        <v>15</v>
      </c>
      <c r="J215" s="127" t="s">
        <v>10</v>
      </c>
      <c r="K215" s="125" t="s">
        <v>16</v>
      </c>
      <c r="L215" s="67">
        <v>150</v>
      </c>
      <c r="M215" s="125"/>
      <c r="N215" s="125" t="s">
        <v>10</v>
      </c>
      <c r="O215" s="126"/>
      <c r="P215" s="127" t="s">
        <v>11</v>
      </c>
      <c r="Q215" s="127" t="s">
        <v>12</v>
      </c>
      <c r="R215" s="127" t="s">
        <v>13</v>
      </c>
      <c r="S215" s="128" t="s">
        <v>14</v>
      </c>
      <c r="T215" s="129"/>
      <c r="U215" s="126" t="s">
        <v>15</v>
      </c>
      <c r="V215" s="127" t="s">
        <v>10</v>
      </c>
      <c r="W215" s="130" t="s">
        <v>16</v>
      </c>
      <c r="X215" s="197" t="s">
        <v>62</v>
      </c>
      <c r="Y215" s="198"/>
      <c r="Z215" s="194"/>
      <c r="AA215" s="199" t="s">
        <v>63</v>
      </c>
      <c r="AB215" s="195"/>
      <c r="AC215" s="196"/>
    </row>
    <row r="216" spans="1:29" ht="12.75">
      <c r="A216" s="131" t="s">
        <v>16</v>
      </c>
      <c r="B216" s="131" t="s">
        <v>17</v>
      </c>
      <c r="C216" s="132" t="s">
        <v>18</v>
      </c>
      <c r="D216" s="133" t="s">
        <v>19</v>
      </c>
      <c r="E216" s="133" t="s">
        <v>20</v>
      </c>
      <c r="F216" s="133"/>
      <c r="G216" s="134" t="s">
        <v>18</v>
      </c>
      <c r="H216" s="134" t="s">
        <v>15</v>
      </c>
      <c r="I216" s="132"/>
      <c r="J216" s="131" t="s">
        <v>17</v>
      </c>
      <c r="K216" s="131"/>
      <c r="L216" s="67">
        <v>150</v>
      </c>
      <c r="M216" s="131" t="s">
        <v>16</v>
      </c>
      <c r="N216" s="131" t="s">
        <v>17</v>
      </c>
      <c r="O216" s="132" t="s">
        <v>18</v>
      </c>
      <c r="P216" s="133" t="s">
        <v>19</v>
      </c>
      <c r="Q216" s="133" t="s">
        <v>20</v>
      </c>
      <c r="R216" s="133"/>
      <c r="S216" s="134" t="s">
        <v>18</v>
      </c>
      <c r="T216" s="134" t="s">
        <v>15</v>
      </c>
      <c r="U216" s="132"/>
      <c r="V216" s="131" t="s">
        <v>17</v>
      </c>
      <c r="W216" s="135"/>
      <c r="X216" s="168" t="s">
        <v>61</v>
      </c>
      <c r="Y216" s="193" t="s">
        <v>66</v>
      </c>
      <c r="Z216" s="194"/>
      <c r="AA216" s="168" t="s">
        <v>61</v>
      </c>
      <c r="AB216" s="195" t="s">
        <v>66</v>
      </c>
      <c r="AC216" s="196"/>
    </row>
    <row r="217" spans="1:29" ht="16.5" customHeight="1">
      <c r="A217" s="181">
        <v>-0.25</v>
      </c>
      <c r="B217" s="182">
        <v>1</v>
      </c>
      <c r="C217" s="190">
        <v>1</v>
      </c>
      <c r="D217" s="189" t="s">
        <v>103</v>
      </c>
      <c r="E217" s="185" t="s">
        <v>46</v>
      </c>
      <c r="F217" s="188">
        <v>10</v>
      </c>
      <c r="G217" s="187">
        <v>170</v>
      </c>
      <c r="H217" s="187"/>
      <c r="I217" s="191">
        <v>5</v>
      </c>
      <c r="J217" s="183">
        <v>3</v>
      </c>
      <c r="K217" s="137">
        <v>0.25</v>
      </c>
      <c r="L217" s="67"/>
      <c r="M217" s="181">
        <v>7</v>
      </c>
      <c r="N217" s="182">
        <v>4</v>
      </c>
      <c r="O217" s="173">
        <v>1</v>
      </c>
      <c r="P217" s="57" t="s">
        <v>88</v>
      </c>
      <c r="Q217" s="174" t="s">
        <v>52</v>
      </c>
      <c r="R217" s="175">
        <v>9</v>
      </c>
      <c r="S217" s="176">
        <v>600</v>
      </c>
      <c r="T217" s="176"/>
      <c r="U217" s="173">
        <v>5</v>
      </c>
      <c r="V217" s="183">
        <v>0</v>
      </c>
      <c r="W217" s="138">
        <v>-7</v>
      </c>
      <c r="X217" s="162" t="str">
        <f>C217&amp;"+"&amp;I217</f>
        <v>1+5</v>
      </c>
      <c r="Y217" s="163">
        <f>IF(AND(G217&gt;0,G217&lt;1),2*G217,MATCH(A217,{-40000,-0.4999999999,0.5,40000},1)-1)</f>
        <v>1</v>
      </c>
      <c r="Z217" s="159">
        <f>IF(AND(H217&gt;0,H217&lt;1),2*H217,MATCH(K217,{-40000,-0.4999999999,0.5,40000},1)-1)</f>
        <v>1</v>
      </c>
      <c r="AA217" s="162" t="str">
        <f>O217&amp;"+"&amp;U217</f>
        <v>1+5</v>
      </c>
      <c r="AB217" s="163">
        <f>IF(AND(S217&gt;0,S217&lt;1),2*S217,MATCH(M217,{-40000,-0.4999999999,0.5,40000},1)-1)</f>
        <v>2</v>
      </c>
      <c r="AC217" s="159">
        <f>IF(AND(T217&gt;0,T217&lt;1),2*T217,MATCH(W217,{-40000,-0.4999999999,0.5,40000},1)-1)</f>
        <v>0</v>
      </c>
    </row>
    <row r="218" spans="1:29" ht="16.5" customHeight="1">
      <c r="A218" s="181">
        <v>0.75</v>
      </c>
      <c r="B218" s="182">
        <v>4</v>
      </c>
      <c r="C218" s="190">
        <v>2</v>
      </c>
      <c r="D218" s="189" t="s">
        <v>104</v>
      </c>
      <c r="E218" s="185" t="s">
        <v>46</v>
      </c>
      <c r="F218" s="186">
        <v>11</v>
      </c>
      <c r="G218" s="187">
        <v>200</v>
      </c>
      <c r="H218" s="187"/>
      <c r="I218" s="191">
        <v>3</v>
      </c>
      <c r="J218" s="183">
        <v>0</v>
      </c>
      <c r="K218" s="137">
        <v>-0.75</v>
      </c>
      <c r="L218" s="67"/>
      <c r="M218" s="181">
        <v>-2</v>
      </c>
      <c r="N218" s="182">
        <v>2</v>
      </c>
      <c r="O218" s="173">
        <v>2</v>
      </c>
      <c r="P218" s="57" t="s">
        <v>98</v>
      </c>
      <c r="Q218" s="174" t="s">
        <v>52</v>
      </c>
      <c r="R218" s="175">
        <v>10</v>
      </c>
      <c r="S218" s="176">
        <v>180</v>
      </c>
      <c r="T218" s="176"/>
      <c r="U218" s="173">
        <v>3</v>
      </c>
      <c r="V218" s="183">
        <v>2</v>
      </c>
      <c r="W218" s="138">
        <v>2</v>
      </c>
      <c r="X218" s="164" t="str">
        <f>C218&amp;"+"&amp;I218</f>
        <v>2+3</v>
      </c>
      <c r="Y218" s="165">
        <f>IF(AND(G218&gt;0,G218&lt;1),2*G218,MATCH(A218,{-40000,-0.4999999999,0.5,40000},1)-1)</f>
        <v>2</v>
      </c>
      <c r="Z218" s="160">
        <f>IF(AND(H218&gt;0,H218&lt;1),2*H218,MATCH(K218,{-40000,-0.4999999999,0.5,40000},1)-1)</f>
        <v>0</v>
      </c>
      <c r="AA218" s="164" t="str">
        <f>O218&amp;"+"&amp;U218</f>
        <v>2+3</v>
      </c>
      <c r="AB218" s="165">
        <f>IF(AND(S218&gt;0,S218&lt;1),2*S218,MATCH(M218,{-40000,-0.4999999999,0.5,40000},1)-1)</f>
        <v>0</v>
      </c>
      <c r="AC218" s="160">
        <f>IF(AND(T218&gt;0,T218&lt;1),2*T218,MATCH(W218,{-40000,-0.4999999999,0.5,40000},1)-1)</f>
        <v>2</v>
      </c>
    </row>
    <row r="219" spans="1:29" ht="16.5" customHeight="1">
      <c r="A219" s="181">
        <v>-0.25</v>
      </c>
      <c r="B219" s="182">
        <v>1</v>
      </c>
      <c r="C219" s="190">
        <v>4</v>
      </c>
      <c r="D219" s="189" t="s">
        <v>103</v>
      </c>
      <c r="E219" s="185" t="s">
        <v>46</v>
      </c>
      <c r="F219" s="186">
        <v>10</v>
      </c>
      <c r="G219" s="187">
        <v>170</v>
      </c>
      <c r="H219" s="187"/>
      <c r="I219" s="191">
        <v>6</v>
      </c>
      <c r="J219" s="183">
        <v>3</v>
      </c>
      <c r="K219" s="137">
        <v>0.25</v>
      </c>
      <c r="L219" s="67"/>
      <c r="M219" s="181">
        <v>-3</v>
      </c>
      <c r="N219" s="182">
        <v>0</v>
      </c>
      <c r="O219" s="173">
        <v>4</v>
      </c>
      <c r="P219" s="179" t="s">
        <v>91</v>
      </c>
      <c r="Q219" s="174" t="s">
        <v>46</v>
      </c>
      <c r="R219" s="180">
        <v>9</v>
      </c>
      <c r="S219" s="176">
        <v>140</v>
      </c>
      <c r="T219" s="176"/>
      <c r="U219" s="173">
        <v>6</v>
      </c>
      <c r="V219" s="183">
        <v>4</v>
      </c>
      <c r="W219" s="138">
        <v>3</v>
      </c>
      <c r="X219" s="166" t="str">
        <f>C219&amp;"+"&amp;I219</f>
        <v>4+6</v>
      </c>
      <c r="Y219" s="167">
        <f>IF(AND(G219&gt;0,G219&lt;1),2*G219,MATCH(A219,{-40000,-0.4999999999,0.5,40000},1)-1)</f>
        <v>1</v>
      </c>
      <c r="Z219" s="161">
        <f>IF(AND(H219&gt;0,H219&lt;1),2*H219,MATCH(K219,{-40000,-0.4999999999,0.5,40000},1)-1)</f>
        <v>1</v>
      </c>
      <c r="AA219" s="166" t="str">
        <f>O219&amp;"+"&amp;U219</f>
        <v>4+6</v>
      </c>
      <c r="AB219" s="167">
        <f>IF(AND(S219&gt;0,S219&lt;1),2*S219,MATCH(M219,{-40000,-0.4999999999,0.5,40000},1)-1)</f>
        <v>0</v>
      </c>
      <c r="AC219" s="161">
        <f>IF(AND(T219&gt;0,T219&lt;1),2*T219,MATCH(W219,{-40000,-0.4999999999,0.5,40000},1)-1)</f>
        <v>2</v>
      </c>
    </row>
  </sheetData>
  <sheetProtection/>
  <mergeCells count="40">
    <mergeCell ref="X17:Z17"/>
    <mergeCell ref="X39:Z39"/>
    <mergeCell ref="AA39:AC39"/>
    <mergeCell ref="X61:Z61"/>
    <mergeCell ref="AA61:AC61"/>
    <mergeCell ref="X83:Z83"/>
    <mergeCell ref="AA83:AC83"/>
    <mergeCell ref="Y18:Z18"/>
    <mergeCell ref="AB18:AC18"/>
    <mergeCell ref="AA17:AC17"/>
    <mergeCell ref="Y216:Z216"/>
    <mergeCell ref="AB216:AC216"/>
    <mergeCell ref="X215:Z215"/>
    <mergeCell ref="AA215:AC215"/>
    <mergeCell ref="Y172:Z172"/>
    <mergeCell ref="AB172:AC172"/>
    <mergeCell ref="Y194:Z194"/>
    <mergeCell ref="AB194:AC194"/>
    <mergeCell ref="X193:Z193"/>
    <mergeCell ref="AA193:AC193"/>
    <mergeCell ref="Y150:Z150"/>
    <mergeCell ref="AB150:AC150"/>
    <mergeCell ref="X149:Z149"/>
    <mergeCell ref="AA149:AC149"/>
    <mergeCell ref="X171:Z171"/>
    <mergeCell ref="AA171:AC171"/>
    <mergeCell ref="Y106:Z106"/>
    <mergeCell ref="AB106:AC106"/>
    <mergeCell ref="Y128:Z128"/>
    <mergeCell ref="AB128:AC128"/>
    <mergeCell ref="X127:Z127"/>
    <mergeCell ref="AA127:AC127"/>
    <mergeCell ref="Y84:Z84"/>
    <mergeCell ref="AB84:AC84"/>
    <mergeCell ref="X105:Z105"/>
    <mergeCell ref="AA105:AC105"/>
    <mergeCell ref="Y40:Z40"/>
    <mergeCell ref="AB40:AC40"/>
    <mergeCell ref="Y62:Z62"/>
    <mergeCell ref="AB62:AC62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2005-12-06T09:54:50Z</cp:lastPrinted>
  <dcterms:created xsi:type="dcterms:W3CDTF">2002-10-30T10:24:39Z</dcterms:created>
  <dcterms:modified xsi:type="dcterms:W3CDTF">2018-09-19T06:10:52Z</dcterms:modified>
  <cp:category/>
  <cp:version/>
  <cp:contentType/>
  <cp:contentStatus/>
</cp:coreProperties>
</file>